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2024\Ke zveřejnění\"/>
    </mc:Choice>
  </mc:AlternateContent>
  <bookViews>
    <workbookView xWindow="-120" yWindow="-120" windowWidth="29040" windowHeight="15720"/>
  </bookViews>
  <sheets>
    <sheet name="Celkem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3" l="1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T80" i="3"/>
  <c r="U50" i="3" l="1"/>
  <c r="U49" i="3"/>
  <c r="U48" i="3"/>
  <c r="U47" i="3"/>
  <c r="U46" i="3"/>
  <c r="U45" i="3"/>
  <c r="T83" i="3" l="1"/>
  <c r="T51" i="3"/>
  <c r="U43" i="3"/>
  <c r="U42" i="3"/>
  <c r="T85" i="3" l="1"/>
  <c r="U85" i="3" s="1"/>
  <c r="U90" i="3" s="1"/>
  <c r="R76" i="3"/>
  <c r="R51" i="3" l="1"/>
  <c r="R83" i="3" l="1"/>
  <c r="R85" i="3" s="1"/>
  <c r="P76" i="3"/>
  <c r="P74" i="3"/>
  <c r="P85" i="3" l="1"/>
  <c r="P67" i="3"/>
  <c r="P83" i="3" l="1"/>
  <c r="P51" i="3"/>
  <c r="Q41" i="3" l="1"/>
  <c r="S41" i="3" s="1"/>
  <c r="U41" i="3" s="1"/>
  <c r="Q40" i="3"/>
  <c r="S40" i="3" s="1"/>
  <c r="U40" i="3" s="1"/>
  <c r="Q39" i="3"/>
  <c r="S39" i="3" s="1"/>
  <c r="U39" i="3" s="1"/>
  <c r="Q38" i="3"/>
  <c r="S38" i="3" s="1"/>
  <c r="U38" i="3" s="1"/>
  <c r="Q89" i="3" l="1"/>
  <c r="S89" i="3" s="1"/>
  <c r="Q88" i="3"/>
  <c r="S88" i="3" s="1"/>
  <c r="Q87" i="3"/>
  <c r="S87" i="3" s="1"/>
  <c r="Q86" i="3"/>
  <c r="S86" i="3" s="1"/>
  <c r="N83" i="3" l="1"/>
  <c r="N51" i="3"/>
  <c r="O37" i="3"/>
  <c r="Q37" i="3" s="1"/>
  <c r="S37" i="3" s="1"/>
  <c r="U37" i="3" s="1"/>
  <c r="L74" i="3" l="1"/>
  <c r="L5" i="3" l="1"/>
  <c r="L76" i="3" l="1"/>
  <c r="M89" i="3" l="1"/>
  <c r="M33" i="3"/>
  <c r="O33" i="3" s="1"/>
  <c r="Q33" i="3" s="1"/>
  <c r="S33" i="3" s="1"/>
  <c r="U33" i="3" s="1"/>
  <c r="L83" i="3"/>
  <c r="L51" i="3"/>
  <c r="K37" i="3" l="1"/>
  <c r="K36" i="3"/>
  <c r="M36" i="3" s="1"/>
  <c r="O36" i="3" s="1"/>
  <c r="Q36" i="3" s="1"/>
  <c r="S36" i="3" s="1"/>
  <c r="U36" i="3" s="1"/>
  <c r="K35" i="3"/>
  <c r="M35" i="3" s="1"/>
  <c r="O35" i="3" s="1"/>
  <c r="Q35" i="3" s="1"/>
  <c r="S35" i="3" s="1"/>
  <c r="U35" i="3" s="1"/>
  <c r="K34" i="3"/>
  <c r="M34" i="3" s="1"/>
  <c r="O34" i="3" s="1"/>
  <c r="Q34" i="3" s="1"/>
  <c r="S34" i="3" s="1"/>
  <c r="U34" i="3" s="1"/>
  <c r="J74" i="3"/>
  <c r="J83" i="3" l="1"/>
  <c r="J21" i="3"/>
  <c r="J51" i="3" s="1"/>
  <c r="E5" i="3" l="1"/>
  <c r="G5" i="3"/>
  <c r="I5" i="3"/>
  <c r="K5" i="3" s="1"/>
  <c r="M5" i="3" s="1"/>
  <c r="G6" i="3"/>
  <c r="I6" i="3" s="1"/>
  <c r="K6" i="3" s="1"/>
  <c r="M6" i="3" s="1"/>
  <c r="O6" i="3" s="1"/>
  <c r="E7" i="3"/>
  <c r="G7" i="3"/>
  <c r="I7" i="3"/>
  <c r="K7" i="3" s="1"/>
  <c r="M7" i="3" s="1"/>
  <c r="O7" i="3" s="1"/>
  <c r="Q7" i="3" s="1"/>
  <c r="S7" i="3" s="1"/>
  <c r="U7" i="3" s="1"/>
  <c r="G8" i="3"/>
  <c r="I8" i="3" s="1"/>
  <c r="K8" i="3" s="1"/>
  <c r="M8" i="3" s="1"/>
  <c r="O8" i="3" s="1"/>
  <c r="Q8" i="3" s="1"/>
  <c r="S8" i="3" s="1"/>
  <c r="U8" i="3" s="1"/>
  <c r="G9" i="3"/>
  <c r="I9" i="3"/>
  <c r="K9" i="3" s="1"/>
  <c r="M9" i="3" s="1"/>
  <c r="O9" i="3" s="1"/>
  <c r="Q9" i="3" s="1"/>
  <c r="S9" i="3" s="1"/>
  <c r="U9" i="3" s="1"/>
  <c r="G10" i="3"/>
  <c r="I10" i="3"/>
  <c r="K10" i="3" s="1"/>
  <c r="M10" i="3" s="1"/>
  <c r="O10" i="3" s="1"/>
  <c r="Q10" i="3" s="1"/>
  <c r="S10" i="3" s="1"/>
  <c r="U10" i="3" s="1"/>
  <c r="G11" i="3"/>
  <c r="I11" i="3" s="1"/>
  <c r="K11" i="3" s="1"/>
  <c r="M11" i="3" s="1"/>
  <c r="O11" i="3" s="1"/>
  <c r="Q11" i="3" s="1"/>
  <c r="S11" i="3" s="1"/>
  <c r="U11" i="3" s="1"/>
  <c r="E12" i="3"/>
  <c r="G12" i="3"/>
  <c r="I12" i="3" s="1"/>
  <c r="K12" i="3" s="1"/>
  <c r="M12" i="3" s="1"/>
  <c r="O12" i="3" s="1"/>
  <c r="Q12" i="3" s="1"/>
  <c r="S12" i="3" s="1"/>
  <c r="U12" i="3" s="1"/>
  <c r="G13" i="3"/>
  <c r="I13" i="3" s="1"/>
  <c r="K13" i="3" s="1"/>
  <c r="M13" i="3" s="1"/>
  <c r="O13" i="3" s="1"/>
  <c r="Q13" i="3" s="1"/>
  <c r="S13" i="3" s="1"/>
  <c r="U13" i="3" s="1"/>
  <c r="G14" i="3"/>
  <c r="I14" i="3"/>
  <c r="K14" i="3" s="1"/>
  <c r="M14" i="3" s="1"/>
  <c r="O14" i="3" s="1"/>
  <c r="Q14" i="3" s="1"/>
  <c r="S14" i="3" s="1"/>
  <c r="U14" i="3" s="1"/>
  <c r="G15" i="3"/>
  <c r="I15" i="3" s="1"/>
  <c r="K15" i="3" s="1"/>
  <c r="M15" i="3" s="1"/>
  <c r="O15" i="3" s="1"/>
  <c r="Q15" i="3" s="1"/>
  <c r="S15" i="3" s="1"/>
  <c r="U15" i="3" s="1"/>
  <c r="E16" i="3"/>
  <c r="G16" i="3" s="1"/>
  <c r="I16" i="3" s="1"/>
  <c r="K16" i="3" s="1"/>
  <c r="M16" i="3" s="1"/>
  <c r="O16" i="3" s="1"/>
  <c r="Q16" i="3" s="1"/>
  <c r="S16" i="3" s="1"/>
  <c r="U16" i="3" s="1"/>
  <c r="G17" i="3"/>
  <c r="I17" i="3"/>
  <c r="K17" i="3" s="1"/>
  <c r="M17" i="3" s="1"/>
  <c r="O17" i="3" s="1"/>
  <c r="Q17" i="3" s="1"/>
  <c r="S17" i="3" s="1"/>
  <c r="U17" i="3" s="1"/>
  <c r="E18" i="3"/>
  <c r="G18" i="3"/>
  <c r="I18" i="3" s="1"/>
  <c r="K18" i="3" s="1"/>
  <c r="M18" i="3" s="1"/>
  <c r="O18" i="3" s="1"/>
  <c r="Q18" i="3" s="1"/>
  <c r="S18" i="3" s="1"/>
  <c r="U18" i="3" s="1"/>
  <c r="G19" i="3"/>
  <c r="I19" i="3" s="1"/>
  <c r="K19" i="3" s="1"/>
  <c r="M19" i="3" s="1"/>
  <c r="O19" i="3" s="1"/>
  <c r="Q19" i="3" s="1"/>
  <c r="S19" i="3" s="1"/>
  <c r="U19" i="3" s="1"/>
  <c r="G20" i="3"/>
  <c r="I20" i="3" s="1"/>
  <c r="K20" i="3" s="1"/>
  <c r="M20" i="3" s="1"/>
  <c r="O20" i="3" s="1"/>
  <c r="Q20" i="3" s="1"/>
  <c r="S20" i="3" s="1"/>
  <c r="U20" i="3" s="1"/>
  <c r="F21" i="3"/>
  <c r="G21" i="3" s="1"/>
  <c r="H21" i="3"/>
  <c r="G22" i="3"/>
  <c r="I22" i="3"/>
  <c r="K22" i="3" s="1"/>
  <c r="M22" i="3" s="1"/>
  <c r="O22" i="3" s="1"/>
  <c r="Q22" i="3" s="1"/>
  <c r="S22" i="3" s="1"/>
  <c r="U22" i="3" s="1"/>
  <c r="G23" i="3"/>
  <c r="I23" i="3" s="1"/>
  <c r="K23" i="3" s="1"/>
  <c r="M23" i="3" s="1"/>
  <c r="O23" i="3" s="1"/>
  <c r="Q23" i="3" s="1"/>
  <c r="S23" i="3" s="1"/>
  <c r="U23" i="3" s="1"/>
  <c r="G24" i="3"/>
  <c r="I24" i="3" s="1"/>
  <c r="K24" i="3" s="1"/>
  <c r="M24" i="3" s="1"/>
  <c r="O24" i="3" s="1"/>
  <c r="Q24" i="3" s="1"/>
  <c r="S24" i="3" s="1"/>
  <c r="U24" i="3" s="1"/>
  <c r="G25" i="3"/>
  <c r="H25" i="3"/>
  <c r="H51" i="3" s="1"/>
  <c r="G26" i="3"/>
  <c r="I26" i="3"/>
  <c r="K26" i="3" s="1"/>
  <c r="M26" i="3" s="1"/>
  <c r="O26" i="3" s="1"/>
  <c r="Q26" i="3" s="1"/>
  <c r="S26" i="3" s="1"/>
  <c r="U26" i="3" s="1"/>
  <c r="G27" i="3"/>
  <c r="I27" i="3" s="1"/>
  <c r="K27" i="3" s="1"/>
  <c r="M27" i="3" s="1"/>
  <c r="O27" i="3" s="1"/>
  <c r="Q27" i="3" s="1"/>
  <c r="S27" i="3" s="1"/>
  <c r="U27" i="3" s="1"/>
  <c r="G28" i="3"/>
  <c r="I28" i="3" s="1"/>
  <c r="K28" i="3" s="1"/>
  <c r="M28" i="3" s="1"/>
  <c r="O28" i="3" s="1"/>
  <c r="Q28" i="3" s="1"/>
  <c r="S28" i="3" s="1"/>
  <c r="U28" i="3" s="1"/>
  <c r="G29" i="3"/>
  <c r="I29" i="3" s="1"/>
  <c r="K29" i="3" s="1"/>
  <c r="M29" i="3" s="1"/>
  <c r="O29" i="3" s="1"/>
  <c r="Q29" i="3" s="1"/>
  <c r="S29" i="3" s="1"/>
  <c r="U29" i="3" s="1"/>
  <c r="G30" i="3"/>
  <c r="I30" i="3" s="1"/>
  <c r="K30" i="3" s="1"/>
  <c r="M30" i="3" s="1"/>
  <c r="O30" i="3" s="1"/>
  <c r="Q30" i="3" s="1"/>
  <c r="S30" i="3" s="1"/>
  <c r="U30" i="3" s="1"/>
  <c r="G31" i="3"/>
  <c r="I31" i="3" s="1"/>
  <c r="K31" i="3" s="1"/>
  <c r="M31" i="3" s="1"/>
  <c r="O31" i="3" s="1"/>
  <c r="Q31" i="3" s="1"/>
  <c r="S31" i="3" s="1"/>
  <c r="U31" i="3" s="1"/>
  <c r="G32" i="3"/>
  <c r="I32" i="3" s="1"/>
  <c r="K32" i="3" s="1"/>
  <c r="M32" i="3" s="1"/>
  <c r="O32" i="3" s="1"/>
  <c r="Q32" i="3" s="1"/>
  <c r="S32" i="3" s="1"/>
  <c r="U32" i="3" s="1"/>
  <c r="E51" i="3"/>
  <c r="G52" i="3"/>
  <c r="I52" i="3" s="1"/>
  <c r="K52" i="3" s="1"/>
  <c r="M52" i="3" s="1"/>
  <c r="O52" i="3" s="1"/>
  <c r="Q52" i="3" s="1"/>
  <c r="S52" i="3" s="1"/>
  <c r="U52" i="3" s="1"/>
  <c r="E53" i="3"/>
  <c r="G53" i="3" s="1"/>
  <c r="H53" i="3"/>
  <c r="E54" i="3"/>
  <c r="G54" i="3" s="1"/>
  <c r="I54" i="3" s="1"/>
  <c r="K54" i="3" s="1"/>
  <c r="M54" i="3" s="1"/>
  <c r="O54" i="3" s="1"/>
  <c r="Q54" i="3" s="1"/>
  <c r="S54" i="3" s="1"/>
  <c r="G55" i="3"/>
  <c r="I55" i="3" s="1"/>
  <c r="K55" i="3" s="1"/>
  <c r="M55" i="3" s="1"/>
  <c r="O55" i="3" s="1"/>
  <c r="Q55" i="3" s="1"/>
  <c r="S55" i="3" s="1"/>
  <c r="G56" i="3"/>
  <c r="I56" i="3"/>
  <c r="K56" i="3" s="1"/>
  <c r="M56" i="3" s="1"/>
  <c r="O56" i="3" s="1"/>
  <c r="Q56" i="3" s="1"/>
  <c r="S56" i="3" s="1"/>
  <c r="G57" i="3"/>
  <c r="I57" i="3" s="1"/>
  <c r="K57" i="3" s="1"/>
  <c r="M57" i="3" s="1"/>
  <c r="O57" i="3" s="1"/>
  <c r="Q57" i="3" s="1"/>
  <c r="S57" i="3" s="1"/>
  <c r="F59" i="3"/>
  <c r="G59" i="3"/>
  <c r="I59" i="3" s="1"/>
  <c r="K59" i="3" s="1"/>
  <c r="M59" i="3" s="1"/>
  <c r="O59" i="3" s="1"/>
  <c r="Q59" i="3" s="1"/>
  <c r="S59" i="3" s="1"/>
  <c r="G60" i="3"/>
  <c r="I60" i="3" s="1"/>
  <c r="K60" i="3" s="1"/>
  <c r="M60" i="3" s="1"/>
  <c r="O60" i="3" s="1"/>
  <c r="Q60" i="3" s="1"/>
  <c r="S60" i="3" s="1"/>
  <c r="G61" i="3"/>
  <c r="I61" i="3"/>
  <c r="K61" i="3" s="1"/>
  <c r="M61" i="3" s="1"/>
  <c r="O61" i="3" s="1"/>
  <c r="Q61" i="3" s="1"/>
  <c r="S61" i="3" s="1"/>
  <c r="G62" i="3"/>
  <c r="I62" i="3" s="1"/>
  <c r="K62" i="3" s="1"/>
  <c r="M62" i="3" s="1"/>
  <c r="O62" i="3" s="1"/>
  <c r="Q62" i="3" s="1"/>
  <c r="S62" i="3" s="1"/>
  <c r="G63" i="3"/>
  <c r="I63" i="3" s="1"/>
  <c r="K63" i="3" s="1"/>
  <c r="M63" i="3" s="1"/>
  <c r="O63" i="3" s="1"/>
  <c r="Q63" i="3" s="1"/>
  <c r="S63" i="3" s="1"/>
  <c r="G64" i="3"/>
  <c r="I64" i="3" s="1"/>
  <c r="K64" i="3" s="1"/>
  <c r="M64" i="3" s="1"/>
  <c r="O64" i="3" s="1"/>
  <c r="Q64" i="3" s="1"/>
  <c r="S64" i="3" s="1"/>
  <c r="G65" i="3"/>
  <c r="I65" i="3" s="1"/>
  <c r="K65" i="3" s="1"/>
  <c r="M65" i="3" s="1"/>
  <c r="O65" i="3" s="1"/>
  <c r="Q65" i="3" s="1"/>
  <c r="S65" i="3" s="1"/>
  <c r="E66" i="3"/>
  <c r="G66" i="3" s="1"/>
  <c r="I66" i="3" s="1"/>
  <c r="K66" i="3" s="1"/>
  <c r="M66" i="3" s="1"/>
  <c r="O66" i="3" s="1"/>
  <c r="Q66" i="3" s="1"/>
  <c r="S66" i="3" s="1"/>
  <c r="E67" i="3"/>
  <c r="F67" i="3"/>
  <c r="G68" i="3"/>
  <c r="I68" i="3" s="1"/>
  <c r="K68" i="3" s="1"/>
  <c r="M68" i="3" s="1"/>
  <c r="O68" i="3" s="1"/>
  <c r="Q68" i="3" s="1"/>
  <c r="S68" i="3" s="1"/>
  <c r="G70" i="3"/>
  <c r="I70" i="3"/>
  <c r="K70" i="3" s="1"/>
  <c r="M70" i="3" s="1"/>
  <c r="O70" i="3" s="1"/>
  <c r="Q70" i="3" s="1"/>
  <c r="S70" i="3" s="1"/>
  <c r="G71" i="3"/>
  <c r="I71" i="3" s="1"/>
  <c r="K71" i="3" s="1"/>
  <c r="M71" i="3" s="1"/>
  <c r="O71" i="3" s="1"/>
  <c r="Q71" i="3" s="1"/>
  <c r="S71" i="3" s="1"/>
  <c r="G72" i="3"/>
  <c r="I72" i="3"/>
  <c r="K72" i="3" s="1"/>
  <c r="M72" i="3" s="1"/>
  <c r="O72" i="3" s="1"/>
  <c r="Q72" i="3" s="1"/>
  <c r="S72" i="3" s="1"/>
  <c r="G73" i="3"/>
  <c r="I73" i="3" s="1"/>
  <c r="K73" i="3" s="1"/>
  <c r="M73" i="3" s="1"/>
  <c r="O73" i="3" s="1"/>
  <c r="Q73" i="3" s="1"/>
  <c r="S73" i="3" s="1"/>
  <c r="E74" i="3"/>
  <c r="F74" i="3"/>
  <c r="G74" i="3" s="1"/>
  <c r="H74" i="3"/>
  <c r="E75" i="3"/>
  <c r="F75" i="3"/>
  <c r="H75" i="3"/>
  <c r="E76" i="3"/>
  <c r="G76" i="3" s="1"/>
  <c r="H76" i="3"/>
  <c r="G77" i="3"/>
  <c r="I77" i="3" s="1"/>
  <c r="K77" i="3" s="1"/>
  <c r="M77" i="3" s="1"/>
  <c r="O77" i="3" s="1"/>
  <c r="Q77" i="3" s="1"/>
  <c r="S77" i="3" s="1"/>
  <c r="E78" i="3"/>
  <c r="G78" i="3"/>
  <c r="I78" i="3" s="1"/>
  <c r="K78" i="3" s="1"/>
  <c r="M78" i="3" s="1"/>
  <c r="O78" i="3" s="1"/>
  <c r="Q78" i="3" s="1"/>
  <c r="S78" i="3" s="1"/>
  <c r="G79" i="3"/>
  <c r="I79" i="3" s="1"/>
  <c r="K79" i="3" s="1"/>
  <c r="M79" i="3" s="1"/>
  <c r="O79" i="3" s="1"/>
  <c r="Q79" i="3" s="1"/>
  <c r="S79" i="3" s="1"/>
  <c r="E80" i="3"/>
  <c r="G80" i="3"/>
  <c r="I80" i="3" s="1"/>
  <c r="K80" i="3" s="1"/>
  <c r="M80" i="3" s="1"/>
  <c r="O80" i="3" s="1"/>
  <c r="Q80" i="3" s="1"/>
  <c r="S80" i="3" s="1"/>
  <c r="G81" i="3"/>
  <c r="I81" i="3" s="1"/>
  <c r="K81" i="3" s="1"/>
  <c r="M81" i="3" s="1"/>
  <c r="O81" i="3" s="1"/>
  <c r="Q81" i="3" s="1"/>
  <c r="S81" i="3" s="1"/>
  <c r="G82" i="3"/>
  <c r="I82" i="3" s="1"/>
  <c r="K82" i="3" s="1"/>
  <c r="M82" i="3" s="1"/>
  <c r="O82" i="3" s="1"/>
  <c r="Q82" i="3" s="1"/>
  <c r="S82" i="3" s="1"/>
  <c r="F85" i="3"/>
  <c r="G85" i="3" s="1"/>
  <c r="H85" i="3"/>
  <c r="G86" i="3"/>
  <c r="I86" i="3" s="1"/>
  <c r="K86" i="3" s="1"/>
  <c r="M86" i="3" s="1"/>
  <c r="G87" i="3"/>
  <c r="I87" i="3" s="1"/>
  <c r="K87" i="3" s="1"/>
  <c r="M87" i="3" s="1"/>
  <c r="G88" i="3"/>
  <c r="I88" i="3"/>
  <c r="K88" i="3" s="1"/>
  <c r="M88" i="3" s="1"/>
  <c r="G89" i="3"/>
  <c r="H83" i="3" l="1"/>
  <c r="G75" i="3"/>
  <c r="I25" i="3"/>
  <c r="K25" i="3" s="1"/>
  <c r="G67" i="3"/>
  <c r="I67" i="3" s="1"/>
  <c r="K67" i="3" s="1"/>
  <c r="M67" i="3" s="1"/>
  <c r="O67" i="3" s="1"/>
  <c r="Q67" i="3" s="1"/>
  <c r="S67" i="3" s="1"/>
  <c r="Q6" i="3"/>
  <c r="S6" i="3" s="1"/>
  <c r="U6" i="3" s="1"/>
  <c r="O5" i="3"/>
  <c r="Q5" i="3" s="1"/>
  <c r="S5" i="3" s="1"/>
  <c r="U5" i="3" s="1"/>
  <c r="I76" i="3"/>
  <c r="K76" i="3" s="1"/>
  <c r="M76" i="3" s="1"/>
  <c r="O76" i="3" s="1"/>
  <c r="Q76" i="3" s="1"/>
  <c r="S76" i="3" s="1"/>
  <c r="I21" i="3"/>
  <c r="K21" i="3" s="1"/>
  <c r="M21" i="3" s="1"/>
  <c r="O21" i="3" s="1"/>
  <c r="Q21" i="3" s="1"/>
  <c r="S21" i="3" s="1"/>
  <c r="U21" i="3" s="1"/>
  <c r="I85" i="3"/>
  <c r="I53" i="3"/>
  <c r="K53" i="3" s="1"/>
  <c r="M53" i="3" s="1"/>
  <c r="O53" i="3" s="1"/>
  <c r="Q53" i="3" s="1"/>
  <c r="S53" i="3" s="1"/>
  <c r="I74" i="3"/>
  <c r="K74" i="3" s="1"/>
  <c r="M74" i="3" s="1"/>
  <c r="O74" i="3" s="1"/>
  <c r="Q74" i="3" s="1"/>
  <c r="S74" i="3" s="1"/>
  <c r="I75" i="3"/>
  <c r="K75" i="3" s="1"/>
  <c r="M75" i="3" s="1"/>
  <c r="O75" i="3" s="1"/>
  <c r="Q75" i="3" s="1"/>
  <c r="S75" i="3" s="1"/>
  <c r="F51" i="3"/>
  <c r="G51" i="3" s="1"/>
  <c r="E83" i="3"/>
  <c r="F83" i="3"/>
  <c r="G90" i="3"/>
  <c r="I51" i="3" l="1"/>
  <c r="I90" i="3"/>
  <c r="K85" i="3"/>
  <c r="K51" i="3"/>
  <c r="M25" i="3"/>
  <c r="O25" i="3" s="1"/>
  <c r="Q25" i="3" s="1"/>
  <c r="S25" i="3" s="1"/>
  <c r="U25" i="3" s="1"/>
  <c r="U51" i="3" s="1"/>
  <c r="E84" i="3"/>
  <c r="G83" i="3"/>
  <c r="M85" i="3" l="1"/>
  <c r="K90" i="3"/>
  <c r="O51" i="3"/>
  <c r="M51" i="3"/>
  <c r="G84" i="3"/>
  <c r="I83" i="3"/>
  <c r="I84" i="3" l="1"/>
  <c r="K83" i="3"/>
  <c r="Q51" i="3"/>
  <c r="S51" i="3" s="1"/>
  <c r="M90" i="3"/>
  <c r="O85" i="3"/>
  <c r="O90" i="3" l="1"/>
  <c r="Q85" i="3"/>
  <c r="M83" i="3"/>
  <c r="K84" i="3"/>
  <c r="Q90" i="3" l="1"/>
  <c r="S85" i="3"/>
  <c r="S90" i="3" s="1"/>
  <c r="O83" i="3"/>
  <c r="M84" i="3"/>
  <c r="Q83" i="3" l="1"/>
  <c r="O84" i="3"/>
  <c r="Q84" i="3" l="1"/>
  <c r="S83" i="3"/>
  <c r="S84" i="3" l="1"/>
  <c r="U83" i="3"/>
  <c r="U84" i="3" s="1"/>
</calcChain>
</file>

<file path=xl/comments1.xml><?xml version="1.0" encoding="utf-8"?>
<comments xmlns="http://schemas.openxmlformats.org/spreadsheetml/2006/main">
  <authors>
    <author>Jana Fabigová</author>
  </authors>
  <commentList>
    <comment ref="T7" authorId="0" shapeId="0">
      <text>
        <r>
          <rPr>
            <sz val="9"/>
            <color indexed="81"/>
            <rFont val="Tahoma"/>
            <family val="2"/>
            <charset val="238"/>
          </rPr>
          <t>navýšení je v návaznosti na nové měření radarů - vysoký nárůst pokut</t>
        </r>
      </text>
    </comment>
    <comment ref="T12" authorId="0" shapeId="0">
      <text>
        <r>
          <rPr>
            <sz val="9"/>
            <color indexed="81"/>
            <rFont val="Tahoma"/>
            <family val="2"/>
            <charset val="238"/>
          </rPr>
          <t xml:space="preserve">Především z činnosti MaK
</t>
        </r>
      </text>
    </comment>
    <comment ref="T16" authorId="0" shapeId="0">
      <text>
        <r>
          <rPr>
            <sz val="9"/>
            <color indexed="81"/>
            <rFont val="Tahoma"/>
            <family val="2"/>
            <charset val="238"/>
          </rPr>
          <t xml:space="preserve">Zvýšené nájemné a záloghy na energie
</t>
        </r>
      </text>
    </comment>
    <comment ref="T20" authorId="0" shapeId="0">
      <text>
        <r>
          <rPr>
            <sz val="9"/>
            <color indexed="81"/>
            <rFont val="Tahoma"/>
            <family val="2"/>
            <charset val="238"/>
          </rPr>
          <t xml:space="preserve">úroky z vkladů
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238"/>
          </rPr>
          <t>Příjem z prodeje pozemků společnosti ČD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VS s obcemi Uherčice a Starovice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Akce vyly zafinancovány v roce 2023, nyní čekáme dotace</t>
        </r>
      </text>
    </comment>
    <comment ref="N37" authorId="0" shapeId="0">
      <text>
        <r>
          <rPr>
            <sz val="9"/>
            <color indexed="81"/>
            <rFont val="Tahoma"/>
            <family val="2"/>
            <charset val="238"/>
          </rPr>
          <t>Dotace je poskytnuta na nákup nemovitosti a její opravu. Budova je určena pro pečovatelskou službu.</t>
        </r>
      </text>
    </comment>
  </commentList>
</comments>
</file>

<file path=xl/sharedStrings.xml><?xml version="1.0" encoding="utf-8"?>
<sst xmlns="http://schemas.openxmlformats.org/spreadsheetml/2006/main" count="141" uniqueCount="121">
  <si>
    <t>změna</t>
  </si>
  <si>
    <t>1.RO</t>
  </si>
  <si>
    <t>2.RO</t>
  </si>
  <si>
    <t>FINANCOVÁNÍ</t>
  </si>
  <si>
    <t>ČNB-termínovaný vklad</t>
  </si>
  <si>
    <t>Úvěrové zdroje</t>
  </si>
  <si>
    <t>Fond korporátních dluhopisů</t>
  </si>
  <si>
    <t>Splátky úvěrů</t>
  </si>
  <si>
    <t>Převod zůstatků z min.let</t>
  </si>
  <si>
    <t>SALDO PŘÍJMŮ A VÝDAJŮ</t>
  </si>
  <si>
    <t>VÝDAJE CELKEM</t>
  </si>
  <si>
    <t>Ostatní činnosti</t>
  </si>
  <si>
    <t>64xx</t>
  </si>
  <si>
    <t>Finanční operace</t>
  </si>
  <si>
    <t>63xx</t>
  </si>
  <si>
    <t>Státní moc, státní správa, územní samospráva a politické strany</t>
  </si>
  <si>
    <t>61xx</t>
  </si>
  <si>
    <t>Požární ochrana a integrovaný záchranný systém</t>
  </si>
  <si>
    <t>55xx</t>
  </si>
  <si>
    <t>Bezpečnost a veřejný pořádek</t>
  </si>
  <si>
    <t>53xx</t>
  </si>
  <si>
    <t>Civilní připravenost a krizové stavy</t>
  </si>
  <si>
    <t>52xx</t>
  </si>
  <si>
    <t>Sociální služby a pomoc a společné činnosti v sociálním zabezpečení a politice zaměstnanosti</t>
  </si>
  <si>
    <t>43xx</t>
  </si>
  <si>
    <t>Ochrana životního prostředí</t>
  </si>
  <si>
    <t>37xx</t>
  </si>
  <si>
    <t>Bydlení, komunální služby a územní rozvoj</t>
  </si>
  <si>
    <t>36xx</t>
  </si>
  <si>
    <t>Dotace spolkům dle zákona č.250/2000 Sb.</t>
  </si>
  <si>
    <t>CVČ investiční dotace</t>
  </si>
  <si>
    <t>CVČ mimo provozní dotaci</t>
  </si>
  <si>
    <t>mimo 5331</t>
  </si>
  <si>
    <t>CVČ</t>
  </si>
  <si>
    <t>SPOZaM</t>
  </si>
  <si>
    <t>Sport a zájmováčinnost</t>
  </si>
  <si>
    <t>34xx</t>
  </si>
  <si>
    <t>Kultura, církve a sdělovací prostředky</t>
  </si>
  <si>
    <t>33xx</t>
  </si>
  <si>
    <t>Základní umělecké školy</t>
  </si>
  <si>
    <t>ZŠ Nádražní -investiční příspěvek</t>
  </si>
  <si>
    <t>ZŚ Nádražní</t>
  </si>
  <si>
    <t>ZŠ Nádražní -výdejna obědů</t>
  </si>
  <si>
    <t>ZŠ Komenského - investiční příspěvek</t>
  </si>
  <si>
    <t>ZŠ Komenského</t>
  </si>
  <si>
    <t>Základní školy</t>
  </si>
  <si>
    <t>214 MŚ Školní</t>
  </si>
  <si>
    <t>212 MŠ Na Sídlišti</t>
  </si>
  <si>
    <t>Mateřské školy</t>
  </si>
  <si>
    <t>Vodní hospodářství</t>
  </si>
  <si>
    <t>23xx</t>
  </si>
  <si>
    <t>Doprava</t>
  </si>
  <si>
    <t>22xx</t>
  </si>
  <si>
    <t>Zemědělství, lesní hospodářství a rybářství</t>
  </si>
  <si>
    <t>10xx</t>
  </si>
  <si>
    <t>PŘÍJMY CELKEM</t>
  </si>
  <si>
    <t>Dotace SFDI na bezbarierový chodník (kolem Lidlu)</t>
  </si>
  <si>
    <t>231005 Dotace MŽP ČR na kompostéry</t>
  </si>
  <si>
    <t>191009 Dotace na sídelní zeleň</t>
  </si>
  <si>
    <t>5050031 Cestami minulosti - dotace</t>
  </si>
  <si>
    <t>Dotace z Vin.fondu k akcím z roku 2023</t>
  </si>
  <si>
    <t>Ostatní dotace</t>
  </si>
  <si>
    <t>4xxx</t>
  </si>
  <si>
    <t>Veřejnosprávní smlouvy</t>
  </si>
  <si>
    <t>SFV</t>
  </si>
  <si>
    <t>Přijaté transfery</t>
  </si>
  <si>
    <t xml:space="preserve">Prodej movitých věcí </t>
  </si>
  <si>
    <t>Prodej ostatních nem. a jejich částí</t>
  </si>
  <si>
    <t>Prodej pozemků</t>
  </si>
  <si>
    <t>Kapitálové příjmy</t>
  </si>
  <si>
    <t>3xxx</t>
  </si>
  <si>
    <t>Všeobecná veřejná správa a služby</t>
  </si>
  <si>
    <t>6xxx</t>
  </si>
  <si>
    <t>Bezpečnost a právní ochrana</t>
  </si>
  <si>
    <t>5xxx</t>
  </si>
  <si>
    <t>Sociální věci a politika zaměstnanosti</t>
  </si>
  <si>
    <t>Vratky poskytnutých nevyčerpaných dotací</t>
  </si>
  <si>
    <t>Využití volného času dětí a mládeže</t>
  </si>
  <si>
    <t>Sportovní zařízení v majetku obce</t>
  </si>
  <si>
    <t>Základní škola Nádražní</t>
  </si>
  <si>
    <t>Základní škola Komenského</t>
  </si>
  <si>
    <t>Mateřská škola Školní</t>
  </si>
  <si>
    <t>Mateřská škola Na Sídlišti</t>
  </si>
  <si>
    <t>Průmyslová a ostatní odvětví hospodářství</t>
  </si>
  <si>
    <t>2xxx</t>
  </si>
  <si>
    <t>Nedaňové příjmy</t>
  </si>
  <si>
    <t>Daňové příjmy</t>
  </si>
  <si>
    <t>1xxx</t>
  </si>
  <si>
    <t>Rozpočet 2024</t>
  </si>
  <si>
    <t>Popis</t>
  </si>
  <si>
    <t>org.třídění RS - ORJ</t>
  </si>
  <si>
    <t>druhové třídění</t>
  </si>
  <si>
    <t>odvětvové třídění</t>
  </si>
  <si>
    <t>tabulka č.1</t>
  </si>
  <si>
    <t>3.RO</t>
  </si>
  <si>
    <t>4.RO</t>
  </si>
  <si>
    <t>Volby do EP UZ 98348</t>
  </si>
  <si>
    <t>5.RO</t>
  </si>
  <si>
    <t>6.RO</t>
  </si>
  <si>
    <t xml:space="preserve">změna </t>
  </si>
  <si>
    <t>Dotace z JMK TIC</t>
  </si>
  <si>
    <t>Dotace ne energetickoou koncepci -Národní plán obnovy</t>
  </si>
  <si>
    <t>Dotace  dle §101 na sociální služby PS 261</t>
  </si>
  <si>
    <t>Dotace  dle §105 na sociální služby PD 261</t>
  </si>
  <si>
    <t>13024 Dotace OSPOD 255</t>
  </si>
  <si>
    <t>13015 Dotace 255</t>
  </si>
  <si>
    <t>7.RO</t>
  </si>
  <si>
    <t>Dotace JMK Hustopečské skákání</t>
  </si>
  <si>
    <t>Volby do KZ a senátu</t>
  </si>
  <si>
    <t>8.RO</t>
  </si>
  <si>
    <t>Dotace MPSV Národní plán obnovy na PS( Jehov.)</t>
  </si>
  <si>
    <t>Dotace na informační technologie pro SÚ</t>
  </si>
  <si>
    <t>JMK-Třešňové stromořadí</t>
  </si>
  <si>
    <t>JMK-Následná péče o zeleň</t>
  </si>
  <si>
    <t>MMR IROP Standardizace ÚP</t>
  </si>
  <si>
    <t>JMK Sanace Nohelová</t>
  </si>
  <si>
    <t>ÚP - doplatek</t>
  </si>
  <si>
    <t>Spozam - investiční příspěvek</t>
  </si>
  <si>
    <t>Doplatek na OSPOD</t>
  </si>
  <si>
    <t xml:space="preserve">  Celková bilance 8.rozpočtového opatření města Hustopeče na rok 2024 (v tis.Kč)</t>
  </si>
  <si>
    <t>Schváleno  ZM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</si>
</sst>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i/>
      <sz val="7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7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"/>
      <name val="Arial CE"/>
      <charset val="238"/>
    </font>
    <font>
      <b/>
      <i/>
      <sz val="10"/>
      <name val="Arial CE"/>
      <charset val="238"/>
    </font>
    <font>
      <b/>
      <i/>
      <sz val="10"/>
      <color theme="0"/>
      <name val="Arial CE"/>
      <charset val="238"/>
    </font>
    <font>
      <b/>
      <i/>
      <sz val="8"/>
      <color theme="0"/>
      <name val="Arial CE"/>
      <charset val="238"/>
    </font>
    <font>
      <b/>
      <i/>
      <sz val="7"/>
      <color theme="0"/>
      <name val="Arial CE"/>
      <charset val="238"/>
    </font>
    <font>
      <b/>
      <sz val="18"/>
      <color theme="0"/>
      <name val="Arial CE"/>
      <charset val="238"/>
    </font>
    <font>
      <b/>
      <sz val="7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2" fillId="0" borderId="0" xfId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1" applyAlignment="1">
      <alignment horizontal="left" indent="1"/>
    </xf>
    <xf numFmtId="0" fontId="5" fillId="0" borderId="0" xfId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 applyAlignment="1">
      <alignment wrapText="1"/>
    </xf>
    <xf numFmtId="0" fontId="2" fillId="0" borderId="0" xfId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left" wrapText="1" indent="1"/>
    </xf>
    <xf numFmtId="0" fontId="7" fillId="0" borderId="0" xfId="1" applyFont="1" applyAlignment="1">
      <alignment horizontal="center" vertical="center" wrapText="1"/>
    </xf>
    <xf numFmtId="3" fontId="8" fillId="3" borderId="1" xfId="1" applyNumberFormat="1" applyFont="1" applyFill="1" applyBorder="1"/>
    <xf numFmtId="0" fontId="8" fillId="3" borderId="1" xfId="1" applyFont="1" applyFill="1" applyBorder="1" applyAlignment="1">
      <alignment horizontal="left" wrapText="1" indent="1"/>
    </xf>
    <xf numFmtId="0" fontId="8" fillId="3" borderId="1" xfId="1" applyFont="1" applyFill="1" applyBorder="1" applyAlignment="1">
      <alignment horizontal="center"/>
    </xf>
    <xf numFmtId="3" fontId="2" fillId="6" borderId="1" xfId="1" applyNumberFormat="1" applyFill="1" applyBorder="1"/>
    <xf numFmtId="3" fontId="2" fillId="4" borderId="1" xfId="1" applyNumberFormat="1" applyFill="1" applyBorder="1"/>
    <xf numFmtId="3" fontId="9" fillId="7" borderId="1" xfId="1" applyNumberFormat="1" applyFont="1" applyFill="1" applyBorder="1"/>
    <xf numFmtId="0" fontId="2" fillId="0" borderId="1" xfId="1" applyBorder="1" applyAlignment="1">
      <alignment horizontal="left" wrapText="1" indent="1"/>
    </xf>
    <xf numFmtId="0" fontId="10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left" indent="1"/>
    </xf>
    <xf numFmtId="0" fontId="11" fillId="3" borderId="1" xfId="1" applyFont="1" applyFill="1" applyBorder="1" applyAlignment="1">
      <alignment horizontal="center"/>
    </xf>
    <xf numFmtId="3" fontId="5" fillId="5" borderId="1" xfId="1" applyNumberFormat="1" applyFont="1" applyFill="1" applyBorder="1"/>
    <xf numFmtId="3" fontId="2" fillId="7" borderId="1" xfId="1" applyNumberFormat="1" applyFill="1" applyBorder="1"/>
    <xf numFmtId="0" fontId="12" fillId="0" borderId="1" xfId="1" applyFont="1" applyBorder="1" applyAlignment="1">
      <alignment horizontal="left" wrapText="1" indent="1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2" fillId="6" borderId="1" xfId="1" applyFill="1" applyBorder="1"/>
    <xf numFmtId="0" fontId="2" fillId="4" borderId="1" xfId="1" applyFill="1" applyBorder="1"/>
    <xf numFmtId="0" fontId="19" fillId="0" borderId="1" xfId="1" applyFont="1" applyBorder="1" applyAlignment="1">
      <alignment horizontal="center"/>
    </xf>
    <xf numFmtId="3" fontId="9" fillId="8" borderId="1" xfId="1" applyNumberFormat="1" applyFont="1" applyFill="1" applyBorder="1"/>
    <xf numFmtId="0" fontId="16" fillId="8" borderId="1" xfId="1" applyFont="1" applyFill="1" applyBorder="1" applyAlignment="1">
      <alignment horizontal="left" wrapText="1" indent="1"/>
    </xf>
    <xf numFmtId="0" fontId="10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left" wrapText="1" indent="1"/>
    </xf>
    <xf numFmtId="0" fontId="2" fillId="8" borderId="1" xfId="1" applyFill="1" applyBorder="1" applyAlignment="1">
      <alignment horizontal="left" wrapText="1" indent="1"/>
    </xf>
    <xf numFmtId="0" fontId="5" fillId="8" borderId="1" xfId="1" applyFont="1" applyFill="1" applyBorder="1" applyAlignment="1">
      <alignment horizontal="center"/>
    </xf>
    <xf numFmtId="3" fontId="20" fillId="6" borderId="1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0" fontId="2" fillId="2" borderId="1" xfId="1" applyFill="1" applyBorder="1"/>
    <xf numFmtId="3" fontId="2" fillId="2" borderId="1" xfId="1" applyNumberFormat="1" applyFill="1" applyBorder="1"/>
    <xf numFmtId="0" fontId="2" fillId="9" borderId="1" xfId="1" applyFill="1" applyBorder="1"/>
    <xf numFmtId="3" fontId="20" fillId="9" borderId="1" xfId="1" applyNumberFormat="1" applyFont="1" applyFill="1" applyBorder="1" applyAlignment="1">
      <alignment horizontal="center" vertical="center" wrapText="1"/>
    </xf>
    <xf numFmtId="3" fontId="2" fillId="9" borderId="1" xfId="1" applyNumberFormat="1" applyFill="1" applyBorder="1"/>
    <xf numFmtId="0" fontId="2" fillId="10" borderId="1" xfId="1" applyFill="1" applyBorder="1"/>
    <xf numFmtId="3" fontId="20" fillId="10" borderId="1" xfId="1" applyNumberFormat="1" applyFont="1" applyFill="1" applyBorder="1" applyAlignment="1">
      <alignment horizontal="center" vertical="center" wrapText="1"/>
    </xf>
    <xf numFmtId="3" fontId="2" fillId="10" borderId="1" xfId="1" applyNumberFormat="1" applyFill="1" applyBorder="1"/>
    <xf numFmtId="0" fontId="2" fillId="11" borderId="1" xfId="1" applyFill="1" applyBorder="1"/>
    <xf numFmtId="0" fontId="20" fillId="11" borderId="1" xfId="1" applyFont="1" applyFill="1" applyBorder="1" applyAlignment="1">
      <alignment horizontal="center" vertical="center"/>
    </xf>
    <xf numFmtId="3" fontId="2" fillId="11" borderId="1" xfId="1" applyNumberFormat="1" applyFill="1" applyBorder="1"/>
    <xf numFmtId="0" fontId="20" fillId="12" borderId="1" xfId="1" applyFont="1" applyFill="1" applyBorder="1" applyAlignment="1">
      <alignment horizontal="center" vertical="center"/>
    </xf>
    <xf numFmtId="0" fontId="2" fillId="12" borderId="1" xfId="1" applyFill="1" applyBorder="1"/>
    <xf numFmtId="3" fontId="2" fillId="12" borderId="1" xfId="1" applyNumberFormat="1" applyFill="1" applyBorder="1"/>
    <xf numFmtId="0" fontId="2" fillId="0" borderId="0" xfId="1" applyFill="1"/>
    <xf numFmtId="3" fontId="26" fillId="5" borderId="1" xfId="1" applyNumberFormat="1" applyFont="1" applyFill="1" applyBorder="1"/>
    <xf numFmtId="3" fontId="12" fillId="6" borderId="1" xfId="1" applyNumberFormat="1" applyFont="1" applyFill="1" applyBorder="1"/>
    <xf numFmtId="3" fontId="27" fillId="6" borderId="1" xfId="1" applyNumberFormat="1" applyFont="1" applyFill="1" applyBorder="1"/>
    <xf numFmtId="0" fontId="2" fillId="13" borderId="1" xfId="1" applyFill="1" applyBorder="1"/>
    <xf numFmtId="0" fontId="20" fillId="13" borderId="1" xfId="1" applyFont="1" applyFill="1" applyBorder="1" applyAlignment="1">
      <alignment horizontal="center" vertical="center"/>
    </xf>
    <xf numFmtId="3" fontId="2" fillId="13" borderId="1" xfId="1" applyNumberFormat="1" applyFill="1" applyBorder="1"/>
    <xf numFmtId="3" fontId="2" fillId="0" borderId="0" xfId="1" applyNumberFormat="1" applyFill="1"/>
    <xf numFmtId="0" fontId="28" fillId="0" borderId="1" xfId="1" applyFont="1" applyBorder="1" applyAlignment="1">
      <alignment horizontal="center"/>
    </xf>
    <xf numFmtId="0" fontId="5" fillId="0" borderId="0" xfId="1" applyFont="1" applyAlignment="1">
      <alignment horizontal="left" vertical="center" wrapText="1"/>
    </xf>
    <xf numFmtId="3" fontId="25" fillId="0" borderId="0" xfId="1" applyNumberFormat="1" applyFont="1" applyAlignment="1">
      <alignment horizontal="left"/>
    </xf>
    <xf numFmtId="0" fontId="2" fillId="0" borderId="0" xfId="1" applyFill="1" applyAlignment="1">
      <alignment horizontal="left" wrapText="1"/>
    </xf>
    <xf numFmtId="0" fontId="24" fillId="3" borderId="3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</cellXfs>
  <cellStyles count="3">
    <cellStyle name="Normální" xfId="0" builtinId="0"/>
    <cellStyle name="Normální 10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3"/>
  <sheetViews>
    <sheetView tabSelected="1" zoomScale="110" zoomScaleNormal="11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M42" sqref="M42"/>
    </sheetView>
  </sheetViews>
  <sheetFormatPr defaultRowHeight="12.75" x14ac:dyDescent="0.2"/>
  <cols>
    <col min="1" max="1" width="7.5703125" style="1" customWidth="1"/>
    <col min="2" max="2" width="5.7109375" style="1" customWidth="1"/>
    <col min="3" max="3" width="5.42578125" style="1" customWidth="1"/>
    <col min="4" max="4" width="34.42578125" style="1" customWidth="1"/>
    <col min="5" max="5" width="9.140625" style="1" customWidth="1"/>
    <col min="6" max="6" width="7.28515625" style="1" customWidth="1"/>
    <col min="7" max="7" width="8.140625" style="1" customWidth="1"/>
    <col min="8" max="8" width="6.28515625" style="1" customWidth="1"/>
    <col min="9" max="9" width="9.140625" style="1"/>
    <col min="10" max="10" width="6.28515625" style="1" customWidth="1"/>
    <col min="11" max="11" width="9.140625" style="1"/>
    <col min="12" max="12" width="7.42578125" style="1" bestFit="1" customWidth="1"/>
    <col min="13" max="13" width="9.140625" style="1"/>
    <col min="14" max="14" width="5.85546875" style="1" customWidth="1"/>
    <col min="15" max="15" width="9.140625" style="1"/>
    <col min="16" max="16" width="7.7109375" style="1" customWidth="1"/>
    <col min="17" max="17" width="9.140625" style="1"/>
    <col min="18" max="18" width="7" style="1" customWidth="1"/>
    <col min="19" max="19" width="9.140625" style="1"/>
    <col min="20" max="20" width="8.28515625" style="1" customWidth="1"/>
    <col min="21" max="16384" width="9.140625" style="1"/>
  </cols>
  <sheetData>
    <row r="1" spans="1:21" ht="12.75" customHeight="1" x14ac:dyDescent="0.2">
      <c r="A1" s="80" t="s">
        <v>93</v>
      </c>
      <c r="B1" s="80"/>
      <c r="C1" s="6"/>
      <c r="D1" s="15"/>
    </row>
    <row r="2" spans="1:21" ht="47.25" customHeight="1" x14ac:dyDescent="0.2">
      <c r="A2" s="82" t="s">
        <v>119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12.75" customHeight="1" x14ac:dyDescent="0.2">
      <c r="A3" s="84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26.25" customHeight="1" x14ac:dyDescent="0.2">
      <c r="A4" s="53" t="s">
        <v>92</v>
      </c>
      <c r="B4" s="54" t="s">
        <v>91</v>
      </c>
      <c r="C4" s="53" t="s">
        <v>90</v>
      </c>
      <c r="D4" s="52" t="s">
        <v>89</v>
      </c>
      <c r="E4" s="51" t="s">
        <v>88</v>
      </c>
      <c r="F4" s="50" t="s">
        <v>0</v>
      </c>
      <c r="G4" s="50" t="s">
        <v>1</v>
      </c>
      <c r="H4" s="49" t="s">
        <v>0</v>
      </c>
      <c r="I4" s="49" t="s">
        <v>2</v>
      </c>
      <c r="J4" s="55" t="s">
        <v>0</v>
      </c>
      <c r="K4" s="55" t="s">
        <v>94</v>
      </c>
      <c r="L4" s="59" t="s">
        <v>0</v>
      </c>
      <c r="M4" s="59" t="s">
        <v>95</v>
      </c>
      <c r="N4" s="62" t="s">
        <v>0</v>
      </c>
      <c r="O4" s="62" t="s">
        <v>97</v>
      </c>
      <c r="P4" s="65" t="s">
        <v>99</v>
      </c>
      <c r="Q4" s="65" t="s">
        <v>98</v>
      </c>
      <c r="R4" s="67" t="s">
        <v>99</v>
      </c>
      <c r="S4" s="67" t="s">
        <v>106</v>
      </c>
      <c r="T4" s="75" t="s">
        <v>0</v>
      </c>
      <c r="U4" s="75" t="s">
        <v>109</v>
      </c>
    </row>
    <row r="5" spans="1:21" ht="12.75" customHeight="1" x14ac:dyDescent="0.2">
      <c r="A5" s="48"/>
      <c r="B5" s="48" t="s">
        <v>87</v>
      </c>
      <c r="C5" s="43"/>
      <c r="D5" s="47" t="s">
        <v>86</v>
      </c>
      <c r="E5" s="41">
        <f>179680-2000</f>
        <v>177680</v>
      </c>
      <c r="F5" s="41">
        <v>0</v>
      </c>
      <c r="G5" s="41">
        <f t="shared" ref="G5:G32" si="0">SUM(E5:F5)</f>
        <v>177680</v>
      </c>
      <c r="H5" s="41">
        <v>0</v>
      </c>
      <c r="I5" s="41">
        <f t="shared" ref="I5:I32" si="1">SUM(G5:H5)</f>
        <v>177680</v>
      </c>
      <c r="J5" s="41">
        <v>0</v>
      </c>
      <c r="K5" s="41">
        <f t="shared" ref="K5:M37" si="2">SUM(I5:J5)</f>
        <v>177680</v>
      </c>
      <c r="L5" s="41">
        <f>5000+8000</f>
        <v>13000</v>
      </c>
      <c r="M5" s="41">
        <f t="shared" si="2"/>
        <v>190680</v>
      </c>
      <c r="N5" s="41">
        <v>0</v>
      </c>
      <c r="O5" s="41">
        <f>SUM(M5:N5)</f>
        <v>190680</v>
      </c>
      <c r="P5" s="41">
        <v>0</v>
      </c>
      <c r="Q5" s="41">
        <f>SUM(O5:P5)</f>
        <v>190680</v>
      </c>
      <c r="R5" s="41">
        <v>0</v>
      </c>
      <c r="S5" s="41">
        <f>SUM(Q5:R5)</f>
        <v>190680</v>
      </c>
      <c r="T5" s="41">
        <v>0</v>
      </c>
      <c r="U5" s="41">
        <f>SUM(S5:T5)</f>
        <v>190680</v>
      </c>
    </row>
    <row r="6" spans="1:21" ht="12.75" customHeight="1" x14ac:dyDescent="0.2">
      <c r="A6" s="48"/>
      <c r="B6" s="48" t="s">
        <v>84</v>
      </c>
      <c r="C6" s="43"/>
      <c r="D6" s="47" t="s">
        <v>85</v>
      </c>
      <c r="E6" s="41">
        <v>43746</v>
      </c>
      <c r="F6" s="41">
        <v>0</v>
      </c>
      <c r="G6" s="41">
        <f t="shared" si="0"/>
        <v>43746</v>
      </c>
      <c r="H6" s="41">
        <v>3000</v>
      </c>
      <c r="I6" s="41">
        <f t="shared" si="1"/>
        <v>46746</v>
      </c>
      <c r="J6" s="41">
        <v>0</v>
      </c>
      <c r="K6" s="41">
        <f t="shared" si="2"/>
        <v>46746</v>
      </c>
      <c r="L6" s="41">
        <v>159</v>
      </c>
      <c r="M6" s="41">
        <f t="shared" si="2"/>
        <v>46905</v>
      </c>
      <c r="N6" s="41">
        <v>0</v>
      </c>
      <c r="O6" s="41">
        <f>SUM(M6:N6)</f>
        <v>46905</v>
      </c>
      <c r="P6" s="41">
        <v>960</v>
      </c>
      <c r="Q6" s="41">
        <f>SUM(O6:P6)</f>
        <v>47865</v>
      </c>
      <c r="R6" s="41">
        <v>0</v>
      </c>
      <c r="S6" s="41">
        <f>SUM(Q6:R6)</f>
        <v>47865</v>
      </c>
      <c r="T6" s="41">
        <v>19534</v>
      </c>
      <c r="U6" s="41">
        <f>SUM(S6:T6)</f>
        <v>67399</v>
      </c>
    </row>
    <row r="7" spans="1:21" ht="12.75" customHeight="1" x14ac:dyDescent="0.2">
      <c r="A7" s="25" t="s">
        <v>84</v>
      </c>
      <c r="B7" s="25"/>
      <c r="C7" s="24"/>
      <c r="D7" s="30" t="s">
        <v>83</v>
      </c>
      <c r="E7" s="29">
        <f>110+2600+6000</f>
        <v>8710</v>
      </c>
      <c r="F7" s="39"/>
      <c r="G7" s="21">
        <f t="shared" si="0"/>
        <v>8710</v>
      </c>
      <c r="H7" s="38"/>
      <c r="I7" s="20">
        <f t="shared" si="1"/>
        <v>8710</v>
      </c>
      <c r="J7" s="56"/>
      <c r="K7" s="57">
        <f t="shared" si="2"/>
        <v>8710</v>
      </c>
      <c r="L7" s="58"/>
      <c r="M7" s="60">
        <f>K7+L7</f>
        <v>8710</v>
      </c>
      <c r="N7" s="61"/>
      <c r="O7" s="63">
        <f t="shared" ref="O7:O20" si="3">M7+N7</f>
        <v>8710</v>
      </c>
      <c r="P7" s="64"/>
      <c r="Q7" s="66">
        <f>O7+P7</f>
        <v>8710</v>
      </c>
      <c r="R7" s="68"/>
      <c r="S7" s="69">
        <f>Q7+R7</f>
        <v>8710</v>
      </c>
      <c r="T7" s="76">
        <v>12000</v>
      </c>
      <c r="U7" s="76">
        <f>SUM(S7:T7)</f>
        <v>20710</v>
      </c>
    </row>
    <row r="8" spans="1:21" ht="12.75" customHeight="1" x14ac:dyDescent="0.2">
      <c r="A8" s="25">
        <v>3111</v>
      </c>
      <c r="B8" s="25">
        <v>2122</v>
      </c>
      <c r="C8" s="24"/>
      <c r="D8" s="30" t="s">
        <v>82</v>
      </c>
      <c r="E8" s="29">
        <v>293</v>
      </c>
      <c r="F8" s="39"/>
      <c r="G8" s="21">
        <f t="shared" si="0"/>
        <v>293</v>
      </c>
      <c r="H8" s="38"/>
      <c r="I8" s="20">
        <f t="shared" si="1"/>
        <v>293</v>
      </c>
      <c r="J8" s="56"/>
      <c r="K8" s="57">
        <f t="shared" si="2"/>
        <v>293</v>
      </c>
      <c r="L8" s="58"/>
      <c r="M8" s="60">
        <f t="shared" ref="M8:M20" si="4">K8+L8</f>
        <v>293</v>
      </c>
      <c r="N8" s="61"/>
      <c r="O8" s="63">
        <f t="shared" si="3"/>
        <v>293</v>
      </c>
      <c r="P8" s="64"/>
      <c r="Q8" s="66">
        <f t="shared" ref="Q8:Q20" si="5">O8+P8</f>
        <v>293</v>
      </c>
      <c r="R8" s="68"/>
      <c r="S8" s="69">
        <f t="shared" ref="S8:S20" si="6">Q8+R8</f>
        <v>293</v>
      </c>
      <c r="T8" s="76">
        <v>1</v>
      </c>
      <c r="U8" s="76">
        <f t="shared" ref="U8:U77" si="7">SUM(S8:T8)</f>
        <v>294</v>
      </c>
    </row>
    <row r="9" spans="1:21" ht="12.75" customHeight="1" x14ac:dyDescent="0.2">
      <c r="A9" s="25">
        <v>3111</v>
      </c>
      <c r="B9" s="25">
        <v>2122</v>
      </c>
      <c r="C9" s="24"/>
      <c r="D9" s="30" t="s">
        <v>81</v>
      </c>
      <c r="E9" s="29">
        <v>364</v>
      </c>
      <c r="F9" s="39"/>
      <c r="G9" s="21">
        <f t="shared" si="0"/>
        <v>364</v>
      </c>
      <c r="H9" s="38"/>
      <c r="I9" s="20">
        <f t="shared" si="1"/>
        <v>364</v>
      </c>
      <c r="J9" s="56"/>
      <c r="K9" s="57">
        <f t="shared" si="2"/>
        <v>364</v>
      </c>
      <c r="L9" s="58"/>
      <c r="M9" s="60">
        <f t="shared" si="4"/>
        <v>364</v>
      </c>
      <c r="N9" s="61"/>
      <c r="O9" s="63">
        <f t="shared" si="3"/>
        <v>364</v>
      </c>
      <c r="P9" s="64"/>
      <c r="Q9" s="66">
        <f t="shared" si="5"/>
        <v>364</v>
      </c>
      <c r="R9" s="68"/>
      <c r="S9" s="69">
        <f t="shared" si="6"/>
        <v>364</v>
      </c>
      <c r="T9" s="76">
        <v>1</v>
      </c>
      <c r="U9" s="76">
        <f t="shared" si="7"/>
        <v>365</v>
      </c>
    </row>
    <row r="10" spans="1:21" ht="12.75" customHeight="1" x14ac:dyDescent="0.2">
      <c r="A10" s="25">
        <v>3113</v>
      </c>
      <c r="B10" s="25">
        <v>2122</v>
      </c>
      <c r="C10" s="24"/>
      <c r="D10" s="30" t="s">
        <v>80</v>
      </c>
      <c r="E10" s="29">
        <v>1247</v>
      </c>
      <c r="F10" s="39"/>
      <c r="G10" s="21">
        <f t="shared" si="0"/>
        <v>1247</v>
      </c>
      <c r="H10" s="38"/>
      <c r="I10" s="20">
        <f t="shared" si="1"/>
        <v>1247</v>
      </c>
      <c r="J10" s="56"/>
      <c r="K10" s="57">
        <f t="shared" si="2"/>
        <v>1247</v>
      </c>
      <c r="L10" s="58"/>
      <c r="M10" s="60">
        <f t="shared" si="4"/>
        <v>1247</v>
      </c>
      <c r="N10" s="61"/>
      <c r="O10" s="63">
        <f t="shared" si="3"/>
        <v>1247</v>
      </c>
      <c r="P10" s="64"/>
      <c r="Q10" s="66">
        <f t="shared" si="5"/>
        <v>1247</v>
      </c>
      <c r="R10" s="68"/>
      <c r="S10" s="69">
        <f t="shared" si="6"/>
        <v>1247</v>
      </c>
      <c r="T10" s="76"/>
      <c r="U10" s="76">
        <f t="shared" si="7"/>
        <v>1247</v>
      </c>
    </row>
    <row r="11" spans="1:21" ht="12.75" customHeight="1" x14ac:dyDescent="0.2">
      <c r="A11" s="25">
        <v>3113</v>
      </c>
      <c r="B11" s="25">
        <v>2122</v>
      </c>
      <c r="C11" s="24"/>
      <c r="D11" s="30" t="s">
        <v>79</v>
      </c>
      <c r="E11" s="29">
        <v>409</v>
      </c>
      <c r="F11" s="39"/>
      <c r="G11" s="21">
        <f t="shared" si="0"/>
        <v>409</v>
      </c>
      <c r="H11" s="38"/>
      <c r="I11" s="20">
        <f t="shared" si="1"/>
        <v>409</v>
      </c>
      <c r="J11" s="56"/>
      <c r="K11" s="57">
        <f t="shared" si="2"/>
        <v>409</v>
      </c>
      <c r="L11" s="58"/>
      <c r="M11" s="60">
        <f t="shared" si="4"/>
        <v>409</v>
      </c>
      <c r="N11" s="61"/>
      <c r="O11" s="63">
        <f t="shared" si="3"/>
        <v>409</v>
      </c>
      <c r="P11" s="64"/>
      <c r="Q11" s="66">
        <f t="shared" si="5"/>
        <v>409</v>
      </c>
      <c r="R11" s="68"/>
      <c r="S11" s="69">
        <f t="shared" si="6"/>
        <v>409</v>
      </c>
      <c r="T11" s="76">
        <v>132</v>
      </c>
      <c r="U11" s="76">
        <f t="shared" si="7"/>
        <v>541</v>
      </c>
    </row>
    <row r="12" spans="1:21" ht="12.75" customHeight="1" x14ac:dyDescent="0.2">
      <c r="A12" s="25" t="s">
        <v>38</v>
      </c>
      <c r="B12" s="25"/>
      <c r="C12" s="24"/>
      <c r="D12" s="30" t="s">
        <v>37</v>
      </c>
      <c r="E12" s="29">
        <f>200+9500+10</f>
        <v>9710</v>
      </c>
      <c r="F12" s="39"/>
      <c r="G12" s="21">
        <f t="shared" si="0"/>
        <v>9710</v>
      </c>
      <c r="H12" s="38"/>
      <c r="I12" s="20">
        <f t="shared" si="1"/>
        <v>9710</v>
      </c>
      <c r="J12" s="56"/>
      <c r="K12" s="57">
        <f t="shared" si="2"/>
        <v>9710</v>
      </c>
      <c r="L12" s="58"/>
      <c r="M12" s="60">
        <f t="shared" si="4"/>
        <v>9710</v>
      </c>
      <c r="N12" s="61"/>
      <c r="O12" s="63">
        <f t="shared" si="3"/>
        <v>9710</v>
      </c>
      <c r="P12" s="64"/>
      <c r="Q12" s="66">
        <f t="shared" si="5"/>
        <v>9710</v>
      </c>
      <c r="R12" s="68"/>
      <c r="S12" s="69">
        <f t="shared" si="6"/>
        <v>9710</v>
      </c>
      <c r="T12" s="76">
        <v>3000</v>
      </c>
      <c r="U12" s="76">
        <f t="shared" si="7"/>
        <v>12710</v>
      </c>
    </row>
    <row r="13" spans="1:21" ht="12.75" customHeight="1" x14ac:dyDescent="0.2">
      <c r="A13" s="25">
        <v>3412</v>
      </c>
      <c r="B13" s="25">
        <v>2122</v>
      </c>
      <c r="C13" s="24"/>
      <c r="D13" s="30" t="s">
        <v>78</v>
      </c>
      <c r="E13" s="29">
        <v>2117</v>
      </c>
      <c r="F13" s="39"/>
      <c r="G13" s="21">
        <f t="shared" si="0"/>
        <v>2117</v>
      </c>
      <c r="H13" s="38"/>
      <c r="I13" s="20">
        <f t="shared" si="1"/>
        <v>2117</v>
      </c>
      <c r="J13" s="56"/>
      <c r="K13" s="57">
        <f t="shared" si="2"/>
        <v>2117</v>
      </c>
      <c r="L13" s="58"/>
      <c r="M13" s="60">
        <f t="shared" si="4"/>
        <v>2117</v>
      </c>
      <c r="N13" s="61"/>
      <c r="O13" s="63">
        <f t="shared" si="3"/>
        <v>2117</v>
      </c>
      <c r="P13" s="64"/>
      <c r="Q13" s="66">
        <f t="shared" si="5"/>
        <v>2117</v>
      </c>
      <c r="R13" s="68"/>
      <c r="S13" s="69">
        <f t="shared" si="6"/>
        <v>2117</v>
      </c>
      <c r="T13" s="76"/>
      <c r="U13" s="76">
        <f t="shared" si="7"/>
        <v>2117</v>
      </c>
    </row>
    <row r="14" spans="1:21" ht="12.75" customHeight="1" x14ac:dyDescent="0.2">
      <c r="A14" s="25">
        <v>3421</v>
      </c>
      <c r="B14" s="25">
        <v>2122</v>
      </c>
      <c r="C14" s="24"/>
      <c r="D14" s="30" t="s">
        <v>77</v>
      </c>
      <c r="E14" s="29">
        <v>566</v>
      </c>
      <c r="F14" s="39"/>
      <c r="G14" s="21">
        <f t="shared" si="0"/>
        <v>566</v>
      </c>
      <c r="H14" s="38"/>
      <c r="I14" s="20">
        <f t="shared" si="1"/>
        <v>566</v>
      </c>
      <c r="J14" s="56"/>
      <c r="K14" s="57">
        <f t="shared" si="2"/>
        <v>566</v>
      </c>
      <c r="L14" s="58">
        <v>159</v>
      </c>
      <c r="M14" s="60">
        <f t="shared" si="4"/>
        <v>725</v>
      </c>
      <c r="N14" s="61"/>
      <c r="O14" s="63">
        <f t="shared" si="3"/>
        <v>725</v>
      </c>
      <c r="P14" s="64"/>
      <c r="Q14" s="66">
        <f t="shared" si="5"/>
        <v>725</v>
      </c>
      <c r="R14" s="68"/>
      <c r="S14" s="69">
        <f t="shared" si="6"/>
        <v>725</v>
      </c>
      <c r="T14" s="76"/>
      <c r="U14" s="76">
        <f t="shared" si="7"/>
        <v>725</v>
      </c>
    </row>
    <row r="15" spans="1:21" ht="12.75" customHeight="1" x14ac:dyDescent="0.2">
      <c r="A15" s="25" t="s">
        <v>36</v>
      </c>
      <c r="B15" s="25">
        <v>2229</v>
      </c>
      <c r="C15" s="24"/>
      <c r="D15" s="30" t="s">
        <v>76</v>
      </c>
      <c r="E15" s="29">
        <v>0</v>
      </c>
      <c r="F15" s="39"/>
      <c r="G15" s="21">
        <f t="shared" si="0"/>
        <v>0</v>
      </c>
      <c r="H15" s="38"/>
      <c r="I15" s="20">
        <f t="shared" si="1"/>
        <v>0</v>
      </c>
      <c r="J15" s="56"/>
      <c r="K15" s="57">
        <f t="shared" si="2"/>
        <v>0</v>
      </c>
      <c r="L15" s="58"/>
      <c r="M15" s="60">
        <f t="shared" si="4"/>
        <v>0</v>
      </c>
      <c r="N15" s="61"/>
      <c r="O15" s="63">
        <f t="shared" si="3"/>
        <v>0</v>
      </c>
      <c r="P15" s="64"/>
      <c r="Q15" s="66">
        <f t="shared" si="5"/>
        <v>0</v>
      </c>
      <c r="R15" s="68"/>
      <c r="S15" s="69">
        <f t="shared" si="6"/>
        <v>0</v>
      </c>
      <c r="T15" s="76"/>
      <c r="U15" s="76">
        <f t="shared" si="7"/>
        <v>0</v>
      </c>
    </row>
    <row r="16" spans="1:21" ht="12.75" customHeight="1" x14ac:dyDescent="0.2">
      <c r="A16" s="25" t="s">
        <v>28</v>
      </c>
      <c r="B16" s="25"/>
      <c r="C16" s="24"/>
      <c r="D16" s="30" t="s">
        <v>27</v>
      </c>
      <c r="E16" s="29">
        <f>4700+500+1800+3580</f>
        <v>10580</v>
      </c>
      <c r="F16" s="39"/>
      <c r="G16" s="21">
        <f t="shared" si="0"/>
        <v>10580</v>
      </c>
      <c r="H16" s="38"/>
      <c r="I16" s="20">
        <f t="shared" si="1"/>
        <v>10580</v>
      </c>
      <c r="J16" s="56"/>
      <c r="K16" s="57">
        <f t="shared" si="2"/>
        <v>10580</v>
      </c>
      <c r="L16" s="58"/>
      <c r="M16" s="60">
        <f t="shared" si="4"/>
        <v>10580</v>
      </c>
      <c r="N16" s="61"/>
      <c r="O16" s="63">
        <f t="shared" si="3"/>
        <v>10580</v>
      </c>
      <c r="P16" s="64">
        <v>960</v>
      </c>
      <c r="Q16" s="66">
        <f t="shared" si="5"/>
        <v>11540</v>
      </c>
      <c r="R16" s="68"/>
      <c r="S16" s="69">
        <f t="shared" si="6"/>
        <v>11540</v>
      </c>
      <c r="T16" s="76">
        <v>4000</v>
      </c>
      <c r="U16" s="76">
        <f t="shared" si="7"/>
        <v>15540</v>
      </c>
    </row>
    <row r="17" spans="1:23" ht="12.75" customHeight="1" x14ac:dyDescent="0.2">
      <c r="A17" s="25" t="s">
        <v>26</v>
      </c>
      <c r="B17" s="25"/>
      <c r="C17" s="24"/>
      <c r="D17" s="30" t="s">
        <v>25</v>
      </c>
      <c r="E17" s="29">
        <v>1300</v>
      </c>
      <c r="F17" s="39"/>
      <c r="G17" s="21">
        <f t="shared" si="0"/>
        <v>1300</v>
      </c>
      <c r="H17" s="38"/>
      <c r="I17" s="20">
        <f t="shared" si="1"/>
        <v>1300</v>
      </c>
      <c r="J17" s="56"/>
      <c r="K17" s="57">
        <f t="shared" si="2"/>
        <v>1300</v>
      </c>
      <c r="L17" s="58"/>
      <c r="M17" s="60">
        <f t="shared" si="4"/>
        <v>1300</v>
      </c>
      <c r="N17" s="61"/>
      <c r="O17" s="63">
        <f t="shared" si="3"/>
        <v>1300</v>
      </c>
      <c r="P17" s="64"/>
      <c r="Q17" s="66">
        <f t="shared" si="5"/>
        <v>1300</v>
      </c>
      <c r="R17" s="68"/>
      <c r="S17" s="69">
        <f t="shared" si="6"/>
        <v>1300</v>
      </c>
      <c r="T17" s="76"/>
      <c r="U17" s="76">
        <f t="shared" si="7"/>
        <v>1300</v>
      </c>
    </row>
    <row r="18" spans="1:23" ht="12.75" customHeight="1" x14ac:dyDescent="0.2">
      <c r="A18" s="25" t="s">
        <v>62</v>
      </c>
      <c r="B18" s="25"/>
      <c r="C18" s="24"/>
      <c r="D18" s="30" t="s">
        <v>75</v>
      </c>
      <c r="E18" s="29">
        <f>7300</f>
        <v>7300</v>
      </c>
      <c r="F18" s="39"/>
      <c r="G18" s="21">
        <f t="shared" si="0"/>
        <v>7300</v>
      </c>
      <c r="H18" s="38"/>
      <c r="I18" s="20">
        <f t="shared" si="1"/>
        <v>7300</v>
      </c>
      <c r="J18" s="56"/>
      <c r="K18" s="57">
        <f t="shared" si="2"/>
        <v>7300</v>
      </c>
      <c r="L18" s="58"/>
      <c r="M18" s="60">
        <f t="shared" si="4"/>
        <v>7300</v>
      </c>
      <c r="N18" s="61"/>
      <c r="O18" s="63">
        <f t="shared" si="3"/>
        <v>7300</v>
      </c>
      <c r="P18" s="64"/>
      <c r="Q18" s="66">
        <f t="shared" si="5"/>
        <v>7300</v>
      </c>
      <c r="R18" s="68"/>
      <c r="S18" s="69">
        <f t="shared" si="6"/>
        <v>7300</v>
      </c>
      <c r="T18" s="76"/>
      <c r="U18" s="76">
        <f t="shared" si="7"/>
        <v>7300</v>
      </c>
      <c r="W18" s="70"/>
    </row>
    <row r="19" spans="1:23" ht="12.75" customHeight="1" x14ac:dyDescent="0.2">
      <c r="A19" s="25" t="s">
        <v>74</v>
      </c>
      <c r="B19" s="25"/>
      <c r="C19" s="24"/>
      <c r="D19" s="30" t="s">
        <v>73</v>
      </c>
      <c r="E19" s="29">
        <v>100</v>
      </c>
      <c r="F19" s="39"/>
      <c r="G19" s="21">
        <f t="shared" si="0"/>
        <v>100</v>
      </c>
      <c r="H19" s="38"/>
      <c r="I19" s="20">
        <f t="shared" si="1"/>
        <v>100</v>
      </c>
      <c r="J19" s="56"/>
      <c r="K19" s="57">
        <f t="shared" si="2"/>
        <v>100</v>
      </c>
      <c r="L19" s="58"/>
      <c r="M19" s="60">
        <f t="shared" si="4"/>
        <v>100</v>
      </c>
      <c r="N19" s="61"/>
      <c r="O19" s="63">
        <f t="shared" si="3"/>
        <v>100</v>
      </c>
      <c r="P19" s="64"/>
      <c r="Q19" s="66">
        <f t="shared" si="5"/>
        <v>100</v>
      </c>
      <c r="R19" s="68"/>
      <c r="S19" s="69">
        <f t="shared" si="6"/>
        <v>100</v>
      </c>
      <c r="T19" s="76"/>
      <c r="U19" s="76">
        <f t="shared" si="7"/>
        <v>100</v>
      </c>
    </row>
    <row r="20" spans="1:23" ht="12.75" customHeight="1" x14ac:dyDescent="0.2">
      <c r="A20" s="25" t="s">
        <v>72</v>
      </c>
      <c r="B20" s="25"/>
      <c r="C20" s="24"/>
      <c r="D20" s="30" t="s">
        <v>71</v>
      </c>
      <c r="E20" s="29">
        <v>1050</v>
      </c>
      <c r="F20" s="39"/>
      <c r="G20" s="21">
        <f t="shared" si="0"/>
        <v>1050</v>
      </c>
      <c r="H20" s="38">
        <v>3000</v>
      </c>
      <c r="I20" s="20">
        <f t="shared" si="1"/>
        <v>4050</v>
      </c>
      <c r="J20" s="56"/>
      <c r="K20" s="57">
        <f t="shared" si="2"/>
        <v>4050</v>
      </c>
      <c r="L20" s="58"/>
      <c r="M20" s="60">
        <f t="shared" si="4"/>
        <v>4050</v>
      </c>
      <c r="N20" s="61"/>
      <c r="O20" s="63">
        <f t="shared" si="3"/>
        <v>4050</v>
      </c>
      <c r="P20" s="64"/>
      <c r="Q20" s="66">
        <f t="shared" si="5"/>
        <v>4050</v>
      </c>
      <c r="R20" s="68"/>
      <c r="S20" s="69">
        <f t="shared" si="6"/>
        <v>4050</v>
      </c>
      <c r="T20" s="76">
        <v>400</v>
      </c>
      <c r="U20" s="76">
        <f t="shared" si="7"/>
        <v>4450</v>
      </c>
    </row>
    <row r="21" spans="1:23" ht="12.75" customHeight="1" x14ac:dyDescent="0.2">
      <c r="A21" s="45"/>
      <c r="B21" s="44" t="s">
        <v>70</v>
      </c>
      <c r="C21" s="43"/>
      <c r="D21" s="42" t="s">
        <v>69</v>
      </c>
      <c r="E21" s="41">
        <v>0</v>
      </c>
      <c r="F21" s="41">
        <f>F22+F23+F24</f>
        <v>6000</v>
      </c>
      <c r="G21" s="41">
        <f t="shared" si="0"/>
        <v>6000</v>
      </c>
      <c r="H21" s="41">
        <f>H22+H23+H24</f>
        <v>0</v>
      </c>
      <c r="I21" s="41">
        <f t="shared" si="1"/>
        <v>6000</v>
      </c>
      <c r="J21" s="41">
        <f>J22+J23+J24</f>
        <v>0</v>
      </c>
      <c r="K21" s="41">
        <f t="shared" si="2"/>
        <v>6000</v>
      </c>
      <c r="L21" s="41">
        <v>0</v>
      </c>
      <c r="M21" s="41">
        <f t="shared" si="2"/>
        <v>6000</v>
      </c>
      <c r="N21" s="41">
        <v>0</v>
      </c>
      <c r="O21" s="41">
        <f>SUM(M21:N21)</f>
        <v>6000</v>
      </c>
      <c r="P21" s="41">
        <v>0</v>
      </c>
      <c r="Q21" s="41">
        <f>O21+P21</f>
        <v>6000</v>
      </c>
      <c r="R21" s="41">
        <v>0</v>
      </c>
      <c r="S21" s="41">
        <f>Q21+R21</f>
        <v>6000</v>
      </c>
      <c r="T21" s="41">
        <v>0</v>
      </c>
      <c r="U21" s="41">
        <f>SUM(S21:T21)</f>
        <v>6000</v>
      </c>
    </row>
    <row r="22" spans="1:23" ht="12.75" customHeight="1" x14ac:dyDescent="0.2">
      <c r="A22" s="35"/>
      <c r="B22" s="35">
        <v>3111</v>
      </c>
      <c r="C22" s="24"/>
      <c r="D22" s="46" t="s">
        <v>68</v>
      </c>
      <c r="E22" s="29">
        <v>0</v>
      </c>
      <c r="F22" s="39">
        <v>6000</v>
      </c>
      <c r="G22" s="21">
        <f t="shared" si="0"/>
        <v>6000</v>
      </c>
      <c r="H22" s="38">
        <v>0</v>
      </c>
      <c r="I22" s="20">
        <f t="shared" si="1"/>
        <v>6000</v>
      </c>
      <c r="J22" s="56">
        <v>0</v>
      </c>
      <c r="K22" s="57">
        <f t="shared" si="2"/>
        <v>6000</v>
      </c>
      <c r="L22" s="58"/>
      <c r="M22" s="60">
        <f t="shared" ref="M22:M24" si="8">K22+L22</f>
        <v>6000</v>
      </c>
      <c r="N22" s="61"/>
      <c r="O22" s="63">
        <f t="shared" ref="O22:O24" si="9">M22+N22</f>
        <v>6000</v>
      </c>
      <c r="P22" s="64"/>
      <c r="Q22" s="66">
        <f t="shared" ref="Q22:Q24" si="10">O22+P22</f>
        <v>6000</v>
      </c>
      <c r="R22" s="68"/>
      <c r="S22" s="69">
        <f t="shared" ref="S22:S24" si="11">Q22+R22</f>
        <v>6000</v>
      </c>
      <c r="T22" s="74"/>
      <c r="U22" s="76">
        <f t="shared" si="7"/>
        <v>6000</v>
      </c>
    </row>
    <row r="23" spans="1:23" ht="12.75" customHeight="1" x14ac:dyDescent="0.2">
      <c r="A23" s="35"/>
      <c r="B23" s="35">
        <v>3112</v>
      </c>
      <c r="C23" s="24"/>
      <c r="D23" s="46" t="s">
        <v>67</v>
      </c>
      <c r="E23" s="29">
        <v>0</v>
      </c>
      <c r="F23" s="39"/>
      <c r="G23" s="21">
        <f t="shared" si="0"/>
        <v>0</v>
      </c>
      <c r="H23" s="38"/>
      <c r="I23" s="20">
        <f t="shared" si="1"/>
        <v>0</v>
      </c>
      <c r="J23" s="56"/>
      <c r="K23" s="57">
        <f t="shared" si="2"/>
        <v>0</v>
      </c>
      <c r="L23" s="58"/>
      <c r="M23" s="60">
        <f t="shared" si="8"/>
        <v>0</v>
      </c>
      <c r="N23" s="61"/>
      <c r="O23" s="63">
        <f t="shared" si="9"/>
        <v>0</v>
      </c>
      <c r="P23" s="64"/>
      <c r="Q23" s="66">
        <f t="shared" si="10"/>
        <v>0</v>
      </c>
      <c r="R23" s="68"/>
      <c r="S23" s="69">
        <f t="shared" si="11"/>
        <v>0</v>
      </c>
      <c r="T23" s="74"/>
      <c r="U23" s="76">
        <f t="shared" si="7"/>
        <v>0</v>
      </c>
    </row>
    <row r="24" spans="1:23" ht="12.75" customHeight="1" x14ac:dyDescent="0.2">
      <c r="A24" s="35"/>
      <c r="B24" s="35">
        <v>3113</v>
      </c>
      <c r="C24" s="24"/>
      <c r="D24" s="46" t="s">
        <v>66</v>
      </c>
      <c r="E24" s="29">
        <v>0</v>
      </c>
      <c r="F24" s="39"/>
      <c r="G24" s="21">
        <f t="shared" si="0"/>
        <v>0</v>
      </c>
      <c r="H24" s="38"/>
      <c r="I24" s="20">
        <f t="shared" si="1"/>
        <v>0</v>
      </c>
      <c r="J24" s="56"/>
      <c r="K24" s="57">
        <f t="shared" si="2"/>
        <v>0</v>
      </c>
      <c r="L24" s="58"/>
      <c r="M24" s="60">
        <f t="shared" si="8"/>
        <v>0</v>
      </c>
      <c r="N24" s="61"/>
      <c r="O24" s="63">
        <f t="shared" si="9"/>
        <v>0</v>
      </c>
      <c r="P24" s="64"/>
      <c r="Q24" s="66">
        <f t="shared" si="10"/>
        <v>0</v>
      </c>
      <c r="R24" s="68"/>
      <c r="S24" s="69">
        <f t="shared" si="11"/>
        <v>0</v>
      </c>
      <c r="T24" s="74"/>
      <c r="U24" s="76">
        <f t="shared" si="7"/>
        <v>0</v>
      </c>
    </row>
    <row r="25" spans="1:23" ht="12.75" customHeight="1" x14ac:dyDescent="0.2">
      <c r="A25" s="45"/>
      <c r="B25" s="44" t="s">
        <v>62</v>
      </c>
      <c r="C25" s="43"/>
      <c r="D25" s="42" t="s">
        <v>65</v>
      </c>
      <c r="E25" s="41">
        <v>31914</v>
      </c>
      <c r="F25" s="41">
        <v>6288</v>
      </c>
      <c r="G25" s="41">
        <f t="shared" si="0"/>
        <v>38202</v>
      </c>
      <c r="H25" s="41">
        <f>H26+H27+H28+H29+H30+H31+H32+H33</f>
        <v>4037</v>
      </c>
      <c r="I25" s="41">
        <f t="shared" si="1"/>
        <v>42239</v>
      </c>
      <c r="J25" s="41">
        <v>3401</v>
      </c>
      <c r="K25" s="41">
        <f t="shared" si="2"/>
        <v>45640</v>
      </c>
      <c r="L25" s="41">
        <v>-10</v>
      </c>
      <c r="M25" s="41">
        <f t="shared" ref="M25" si="12">SUM(K25:L25)</f>
        <v>45630</v>
      </c>
      <c r="N25" s="41">
        <v>9860</v>
      </c>
      <c r="O25" s="41">
        <f>SUM(M25:N25)</f>
        <v>55490</v>
      </c>
      <c r="P25" s="41">
        <v>5733</v>
      </c>
      <c r="Q25" s="41">
        <f>O25+P25</f>
        <v>61223</v>
      </c>
      <c r="R25" s="41">
        <v>560</v>
      </c>
      <c r="S25" s="41">
        <f>Q25+R25</f>
        <v>61783</v>
      </c>
      <c r="T25" s="41">
        <v>2075</v>
      </c>
      <c r="U25" s="41">
        <f>SUM(S25:T25)</f>
        <v>63858</v>
      </c>
    </row>
    <row r="26" spans="1:23" ht="12.75" customHeight="1" x14ac:dyDescent="0.2">
      <c r="A26" s="25"/>
      <c r="B26" s="35">
        <v>4112</v>
      </c>
      <c r="C26" s="34"/>
      <c r="D26" s="30" t="s">
        <v>64</v>
      </c>
      <c r="E26" s="29">
        <v>31614</v>
      </c>
      <c r="F26" s="39"/>
      <c r="G26" s="21">
        <f t="shared" si="0"/>
        <v>31614</v>
      </c>
      <c r="H26" s="38"/>
      <c r="I26" s="20">
        <f t="shared" si="1"/>
        <v>31614</v>
      </c>
      <c r="J26" s="56"/>
      <c r="K26" s="57">
        <f t="shared" si="2"/>
        <v>31614</v>
      </c>
      <c r="L26" s="58"/>
      <c r="M26" s="60">
        <f t="shared" ref="M26:M36" si="13">K26+L26</f>
        <v>31614</v>
      </c>
      <c r="N26" s="61"/>
      <c r="O26" s="63">
        <f t="shared" ref="O26:O35" si="14">M26+N26</f>
        <v>31614</v>
      </c>
      <c r="P26" s="64"/>
      <c r="Q26" s="66">
        <f t="shared" ref="Q26:Q41" si="15">O26+P26</f>
        <v>31614</v>
      </c>
      <c r="R26" s="68"/>
      <c r="S26" s="69">
        <f t="shared" ref="S26:S41" si="16">Q26+R26</f>
        <v>31614</v>
      </c>
      <c r="T26" s="74"/>
      <c r="U26" s="76">
        <f t="shared" si="7"/>
        <v>31614</v>
      </c>
    </row>
    <row r="27" spans="1:23" x14ac:dyDescent="0.2">
      <c r="A27" s="25"/>
      <c r="B27" s="35">
        <v>4121</v>
      </c>
      <c r="C27" s="34"/>
      <c r="D27" s="30" t="s">
        <v>63</v>
      </c>
      <c r="E27" s="29">
        <v>300</v>
      </c>
      <c r="F27" s="39"/>
      <c r="G27" s="21">
        <f t="shared" si="0"/>
        <v>300</v>
      </c>
      <c r="H27" s="38">
        <v>2901</v>
      </c>
      <c r="I27" s="20">
        <f t="shared" si="1"/>
        <v>3201</v>
      </c>
      <c r="J27" s="56">
        <v>25</v>
      </c>
      <c r="K27" s="57">
        <f t="shared" si="2"/>
        <v>3226</v>
      </c>
      <c r="L27" s="58"/>
      <c r="M27" s="60">
        <f t="shared" si="13"/>
        <v>3226</v>
      </c>
      <c r="N27" s="61"/>
      <c r="O27" s="63">
        <f t="shared" si="14"/>
        <v>3226</v>
      </c>
      <c r="P27" s="64"/>
      <c r="Q27" s="66">
        <f t="shared" si="15"/>
        <v>3226</v>
      </c>
      <c r="R27" s="68"/>
      <c r="S27" s="69">
        <f t="shared" si="16"/>
        <v>3226</v>
      </c>
      <c r="T27" s="74">
        <v>550</v>
      </c>
      <c r="U27" s="76">
        <f t="shared" si="7"/>
        <v>3776</v>
      </c>
    </row>
    <row r="28" spans="1:23" x14ac:dyDescent="0.2">
      <c r="A28" s="25"/>
      <c r="B28" s="35" t="s">
        <v>62</v>
      </c>
      <c r="C28" s="34"/>
      <c r="D28" s="30" t="s">
        <v>61</v>
      </c>
      <c r="E28" s="29">
        <v>0</v>
      </c>
      <c r="F28" s="39"/>
      <c r="G28" s="21">
        <f t="shared" si="0"/>
        <v>0</v>
      </c>
      <c r="H28" s="38"/>
      <c r="I28" s="20">
        <f t="shared" si="1"/>
        <v>0</v>
      </c>
      <c r="J28" s="56"/>
      <c r="K28" s="57">
        <f t="shared" si="2"/>
        <v>0</v>
      </c>
      <c r="L28" s="58"/>
      <c r="M28" s="60">
        <f t="shared" si="13"/>
        <v>0</v>
      </c>
      <c r="N28" s="61"/>
      <c r="O28" s="63">
        <f t="shared" si="14"/>
        <v>0</v>
      </c>
      <c r="P28" s="64"/>
      <c r="Q28" s="66">
        <f t="shared" si="15"/>
        <v>0</v>
      </c>
      <c r="R28" s="68"/>
      <c r="S28" s="69">
        <f t="shared" si="16"/>
        <v>0</v>
      </c>
      <c r="T28" s="74"/>
      <c r="U28" s="76">
        <f t="shared" si="7"/>
        <v>0</v>
      </c>
    </row>
    <row r="29" spans="1:23" x14ac:dyDescent="0.2">
      <c r="A29" s="25"/>
      <c r="B29" s="35">
        <v>4119</v>
      </c>
      <c r="C29" s="34"/>
      <c r="D29" s="30" t="s">
        <v>60</v>
      </c>
      <c r="E29" s="29"/>
      <c r="F29" s="39">
        <v>331</v>
      </c>
      <c r="G29" s="21">
        <f t="shared" si="0"/>
        <v>331</v>
      </c>
      <c r="H29" s="38"/>
      <c r="I29" s="20">
        <f t="shared" si="1"/>
        <v>331</v>
      </c>
      <c r="J29" s="56"/>
      <c r="K29" s="57">
        <f t="shared" si="2"/>
        <v>331</v>
      </c>
      <c r="L29" s="58"/>
      <c r="M29" s="60">
        <f t="shared" si="13"/>
        <v>331</v>
      </c>
      <c r="N29" s="61"/>
      <c r="O29" s="63">
        <f t="shared" si="14"/>
        <v>331</v>
      </c>
      <c r="P29" s="64"/>
      <c r="Q29" s="66">
        <f t="shared" si="15"/>
        <v>331</v>
      </c>
      <c r="R29" s="68"/>
      <c r="S29" s="69">
        <f t="shared" si="16"/>
        <v>331</v>
      </c>
      <c r="T29" s="74"/>
      <c r="U29" s="76">
        <f t="shared" si="7"/>
        <v>331</v>
      </c>
    </row>
    <row r="30" spans="1:23" x14ac:dyDescent="0.2">
      <c r="A30" s="25"/>
      <c r="B30" s="40">
        <v>4152.4232000000002</v>
      </c>
      <c r="C30" s="34"/>
      <c r="D30" s="30" t="s">
        <v>59</v>
      </c>
      <c r="E30" s="29"/>
      <c r="F30" s="39">
        <v>490</v>
      </c>
      <c r="G30" s="21">
        <f t="shared" si="0"/>
        <v>490</v>
      </c>
      <c r="H30" s="38"/>
      <c r="I30" s="20">
        <f t="shared" si="1"/>
        <v>490</v>
      </c>
      <c r="J30" s="56"/>
      <c r="K30" s="57">
        <f t="shared" si="2"/>
        <v>490</v>
      </c>
      <c r="L30" s="58">
        <v>-190</v>
      </c>
      <c r="M30" s="60">
        <f t="shared" si="13"/>
        <v>300</v>
      </c>
      <c r="N30" s="61"/>
      <c r="O30" s="63">
        <f t="shared" si="14"/>
        <v>300</v>
      </c>
      <c r="P30" s="64"/>
      <c r="Q30" s="66">
        <f t="shared" si="15"/>
        <v>300</v>
      </c>
      <c r="R30" s="68"/>
      <c r="S30" s="69">
        <f t="shared" si="16"/>
        <v>300</v>
      </c>
      <c r="T30" s="74">
        <v>19</v>
      </c>
      <c r="U30" s="76">
        <f t="shared" si="7"/>
        <v>319</v>
      </c>
    </row>
    <row r="31" spans="1:23" x14ac:dyDescent="0.2">
      <c r="A31" s="25"/>
      <c r="B31" s="35">
        <v>4116</v>
      </c>
      <c r="C31" s="34"/>
      <c r="D31" s="30" t="s">
        <v>58</v>
      </c>
      <c r="E31" s="29"/>
      <c r="F31" s="39">
        <v>644</v>
      </c>
      <c r="G31" s="21">
        <f t="shared" si="0"/>
        <v>644</v>
      </c>
      <c r="H31" s="38"/>
      <c r="I31" s="20">
        <f t="shared" si="1"/>
        <v>644</v>
      </c>
      <c r="J31" s="56"/>
      <c r="K31" s="57">
        <f t="shared" si="2"/>
        <v>644</v>
      </c>
      <c r="L31" s="58"/>
      <c r="M31" s="60">
        <f t="shared" si="13"/>
        <v>644</v>
      </c>
      <c r="N31" s="61"/>
      <c r="O31" s="63">
        <f t="shared" si="14"/>
        <v>644</v>
      </c>
      <c r="P31" s="64"/>
      <c r="Q31" s="66">
        <f t="shared" si="15"/>
        <v>644</v>
      </c>
      <c r="R31" s="68"/>
      <c r="S31" s="69">
        <f t="shared" si="16"/>
        <v>644</v>
      </c>
      <c r="T31" s="74"/>
      <c r="U31" s="76">
        <f t="shared" si="7"/>
        <v>644</v>
      </c>
    </row>
    <row r="32" spans="1:23" x14ac:dyDescent="0.2">
      <c r="A32" s="25"/>
      <c r="B32" s="40">
        <v>4116.4215999999997</v>
      </c>
      <c r="C32" s="34"/>
      <c r="D32" s="30" t="s">
        <v>57</v>
      </c>
      <c r="E32" s="29"/>
      <c r="F32" s="39">
        <v>4823</v>
      </c>
      <c r="G32" s="21">
        <f t="shared" si="0"/>
        <v>4823</v>
      </c>
      <c r="H32" s="38"/>
      <c r="I32" s="20">
        <f t="shared" si="1"/>
        <v>4823</v>
      </c>
      <c r="J32" s="56"/>
      <c r="K32" s="57">
        <f t="shared" si="2"/>
        <v>4823</v>
      </c>
      <c r="L32" s="58"/>
      <c r="M32" s="60">
        <f t="shared" si="13"/>
        <v>4823</v>
      </c>
      <c r="N32" s="61"/>
      <c r="O32" s="63">
        <f t="shared" si="14"/>
        <v>4823</v>
      </c>
      <c r="P32" s="64"/>
      <c r="Q32" s="66">
        <f t="shared" si="15"/>
        <v>4823</v>
      </c>
      <c r="R32" s="68"/>
      <c r="S32" s="69">
        <f t="shared" si="16"/>
        <v>4823</v>
      </c>
      <c r="T32" s="74">
        <v>-52</v>
      </c>
      <c r="U32" s="76">
        <f t="shared" si="7"/>
        <v>4771</v>
      </c>
    </row>
    <row r="33" spans="1:21" ht="22.5" x14ac:dyDescent="0.2">
      <c r="A33" s="25"/>
      <c r="B33" s="35">
        <v>4113</v>
      </c>
      <c r="C33" s="34">
        <v>224009</v>
      </c>
      <c r="D33" s="30" t="s">
        <v>56</v>
      </c>
      <c r="E33" s="29"/>
      <c r="F33" s="39"/>
      <c r="G33" s="21"/>
      <c r="H33" s="38">
        <v>1136</v>
      </c>
      <c r="I33" s="20">
        <v>1136</v>
      </c>
      <c r="J33" s="56"/>
      <c r="K33" s="57">
        <v>1136</v>
      </c>
      <c r="L33" s="58"/>
      <c r="M33" s="60">
        <f t="shared" si="13"/>
        <v>1136</v>
      </c>
      <c r="N33" s="61"/>
      <c r="O33" s="63">
        <f t="shared" si="14"/>
        <v>1136</v>
      </c>
      <c r="P33" s="64"/>
      <c r="Q33" s="66">
        <f t="shared" si="15"/>
        <v>1136</v>
      </c>
      <c r="R33" s="68"/>
      <c r="S33" s="69">
        <f t="shared" si="16"/>
        <v>1136</v>
      </c>
      <c r="T33" s="74">
        <v>8</v>
      </c>
      <c r="U33" s="76">
        <f t="shared" si="7"/>
        <v>1144</v>
      </c>
    </row>
    <row r="34" spans="1:21" x14ac:dyDescent="0.2">
      <c r="A34" s="25"/>
      <c r="B34" s="35">
        <v>4122</v>
      </c>
      <c r="C34" s="34"/>
      <c r="D34" s="30" t="s">
        <v>102</v>
      </c>
      <c r="E34" s="29"/>
      <c r="F34" s="39"/>
      <c r="G34" s="21"/>
      <c r="H34" s="38"/>
      <c r="I34" s="20"/>
      <c r="J34" s="56">
        <v>3204</v>
      </c>
      <c r="K34" s="57">
        <f t="shared" si="2"/>
        <v>3204</v>
      </c>
      <c r="L34" s="58"/>
      <c r="M34" s="60">
        <f t="shared" si="13"/>
        <v>3204</v>
      </c>
      <c r="N34" s="61"/>
      <c r="O34" s="63">
        <f t="shared" si="14"/>
        <v>3204</v>
      </c>
      <c r="P34" s="64"/>
      <c r="Q34" s="66">
        <f t="shared" si="15"/>
        <v>3204</v>
      </c>
      <c r="R34" s="68"/>
      <c r="S34" s="69">
        <f t="shared" si="16"/>
        <v>3204</v>
      </c>
      <c r="T34" s="74"/>
      <c r="U34" s="76">
        <f t="shared" si="7"/>
        <v>3204</v>
      </c>
    </row>
    <row r="35" spans="1:21" x14ac:dyDescent="0.2">
      <c r="A35" s="25"/>
      <c r="B35" s="35">
        <v>4122</v>
      </c>
      <c r="C35" s="34"/>
      <c r="D35" s="30" t="s">
        <v>103</v>
      </c>
      <c r="E35" s="29"/>
      <c r="F35" s="39"/>
      <c r="G35" s="21"/>
      <c r="H35" s="38"/>
      <c r="I35" s="20"/>
      <c r="J35" s="56">
        <v>172</v>
      </c>
      <c r="K35" s="57">
        <f t="shared" si="2"/>
        <v>172</v>
      </c>
      <c r="L35" s="58"/>
      <c r="M35" s="60">
        <f t="shared" si="13"/>
        <v>172</v>
      </c>
      <c r="N35" s="61"/>
      <c r="O35" s="63">
        <f t="shared" si="14"/>
        <v>172</v>
      </c>
      <c r="P35" s="64"/>
      <c r="Q35" s="66">
        <f t="shared" si="15"/>
        <v>172</v>
      </c>
      <c r="R35" s="68"/>
      <c r="S35" s="69">
        <f t="shared" si="16"/>
        <v>172</v>
      </c>
      <c r="T35" s="74"/>
      <c r="U35" s="76">
        <f t="shared" si="7"/>
        <v>172</v>
      </c>
    </row>
    <row r="36" spans="1:21" x14ac:dyDescent="0.2">
      <c r="A36" s="25"/>
      <c r="B36" s="35">
        <v>4111</v>
      </c>
      <c r="C36" s="34"/>
      <c r="D36" s="30" t="s">
        <v>96</v>
      </c>
      <c r="E36" s="29"/>
      <c r="F36" s="39"/>
      <c r="G36" s="21"/>
      <c r="H36" s="38"/>
      <c r="I36" s="20"/>
      <c r="J36" s="56"/>
      <c r="K36" s="57">
        <f t="shared" si="2"/>
        <v>0</v>
      </c>
      <c r="L36" s="58">
        <v>180</v>
      </c>
      <c r="M36" s="60">
        <f t="shared" si="13"/>
        <v>180</v>
      </c>
      <c r="N36" s="61"/>
      <c r="O36" s="63">
        <f>M36+N36</f>
        <v>180</v>
      </c>
      <c r="P36" s="64"/>
      <c r="Q36" s="66">
        <f t="shared" si="15"/>
        <v>180</v>
      </c>
      <c r="R36" s="68"/>
      <c r="S36" s="69">
        <f t="shared" si="16"/>
        <v>180</v>
      </c>
      <c r="T36" s="74"/>
      <c r="U36" s="76">
        <f t="shared" si="7"/>
        <v>180</v>
      </c>
    </row>
    <row r="37" spans="1:21" ht="22.5" x14ac:dyDescent="0.2">
      <c r="A37" s="25"/>
      <c r="B37" s="35">
        <v>4216</v>
      </c>
      <c r="C37" s="34"/>
      <c r="D37" s="30" t="s">
        <v>110</v>
      </c>
      <c r="E37" s="29"/>
      <c r="F37" s="39"/>
      <c r="G37" s="21"/>
      <c r="H37" s="38"/>
      <c r="I37" s="20"/>
      <c r="J37" s="56"/>
      <c r="K37" s="57">
        <f t="shared" si="2"/>
        <v>0</v>
      </c>
      <c r="L37" s="58"/>
      <c r="M37" s="58"/>
      <c r="N37" s="63">
        <v>9860</v>
      </c>
      <c r="O37" s="63">
        <f t="shared" ref="O37" si="17">M37+N37</f>
        <v>9860</v>
      </c>
      <c r="P37" s="64"/>
      <c r="Q37" s="66">
        <f t="shared" si="15"/>
        <v>9860</v>
      </c>
      <c r="R37" s="68"/>
      <c r="S37" s="69">
        <f t="shared" si="16"/>
        <v>9860</v>
      </c>
      <c r="T37" s="74"/>
      <c r="U37" s="76">
        <f t="shared" si="7"/>
        <v>9860</v>
      </c>
    </row>
    <row r="38" spans="1:21" x14ac:dyDescent="0.2">
      <c r="A38" s="25"/>
      <c r="B38" s="35">
        <v>4116</v>
      </c>
      <c r="C38" s="34"/>
      <c r="D38" s="30" t="s">
        <v>100</v>
      </c>
      <c r="E38" s="29"/>
      <c r="F38" s="39"/>
      <c r="G38" s="21"/>
      <c r="H38" s="38"/>
      <c r="I38" s="20"/>
      <c r="J38" s="56"/>
      <c r="K38" s="57"/>
      <c r="L38" s="58"/>
      <c r="M38" s="58"/>
      <c r="N38" s="63"/>
      <c r="O38" s="63"/>
      <c r="P38" s="64">
        <v>75</v>
      </c>
      <c r="Q38" s="66">
        <f t="shared" si="15"/>
        <v>75</v>
      </c>
      <c r="R38" s="68"/>
      <c r="S38" s="69">
        <f t="shared" si="16"/>
        <v>75</v>
      </c>
      <c r="T38" s="74"/>
      <c r="U38" s="76">
        <f t="shared" si="7"/>
        <v>75</v>
      </c>
    </row>
    <row r="39" spans="1:21" x14ac:dyDescent="0.2">
      <c r="A39" s="25"/>
      <c r="B39" s="35">
        <v>4116</v>
      </c>
      <c r="C39" s="34"/>
      <c r="D39" s="30" t="s">
        <v>104</v>
      </c>
      <c r="E39" s="29"/>
      <c r="F39" s="39"/>
      <c r="G39" s="21"/>
      <c r="H39" s="38"/>
      <c r="I39" s="20"/>
      <c r="J39" s="56"/>
      <c r="K39" s="57"/>
      <c r="L39" s="58"/>
      <c r="M39" s="58"/>
      <c r="N39" s="63"/>
      <c r="O39" s="63"/>
      <c r="P39" s="64">
        <v>4467</v>
      </c>
      <c r="Q39" s="66">
        <f t="shared" si="15"/>
        <v>4467</v>
      </c>
      <c r="R39" s="68"/>
      <c r="S39" s="69">
        <f t="shared" si="16"/>
        <v>4467</v>
      </c>
      <c r="T39" s="74"/>
      <c r="U39" s="76">
        <f t="shared" si="7"/>
        <v>4467</v>
      </c>
    </row>
    <row r="40" spans="1:21" x14ac:dyDescent="0.2">
      <c r="A40" s="25"/>
      <c r="B40" s="35">
        <v>4116</v>
      </c>
      <c r="C40" s="34"/>
      <c r="D40" s="30" t="s">
        <v>105</v>
      </c>
      <c r="E40" s="29"/>
      <c r="F40" s="39"/>
      <c r="G40" s="21"/>
      <c r="H40" s="38"/>
      <c r="I40" s="20"/>
      <c r="J40" s="56"/>
      <c r="K40" s="57"/>
      <c r="L40" s="58"/>
      <c r="M40" s="58"/>
      <c r="N40" s="63"/>
      <c r="O40" s="63"/>
      <c r="P40" s="64">
        <v>691</v>
      </c>
      <c r="Q40" s="66">
        <f t="shared" si="15"/>
        <v>691</v>
      </c>
      <c r="R40" s="68"/>
      <c r="S40" s="69">
        <f t="shared" si="16"/>
        <v>691</v>
      </c>
      <c r="T40" s="74"/>
      <c r="U40" s="76">
        <f t="shared" si="7"/>
        <v>691</v>
      </c>
    </row>
    <row r="41" spans="1:21" ht="22.5" x14ac:dyDescent="0.2">
      <c r="A41" s="25"/>
      <c r="B41" s="35">
        <v>4116</v>
      </c>
      <c r="C41" s="34">
        <v>241008</v>
      </c>
      <c r="D41" s="30" t="s">
        <v>101</v>
      </c>
      <c r="E41" s="29"/>
      <c r="F41" s="39"/>
      <c r="G41" s="21"/>
      <c r="H41" s="38"/>
      <c r="I41" s="20"/>
      <c r="J41" s="56"/>
      <c r="K41" s="57"/>
      <c r="L41" s="58"/>
      <c r="M41" s="58"/>
      <c r="N41" s="63"/>
      <c r="O41" s="63"/>
      <c r="P41" s="64">
        <v>500</v>
      </c>
      <c r="Q41" s="66">
        <f t="shared" si="15"/>
        <v>500</v>
      </c>
      <c r="R41" s="68"/>
      <c r="S41" s="69">
        <f t="shared" si="16"/>
        <v>500</v>
      </c>
      <c r="T41" s="74"/>
      <c r="U41" s="76">
        <f t="shared" si="7"/>
        <v>500</v>
      </c>
    </row>
    <row r="42" spans="1:21" x14ac:dyDescent="0.2">
      <c r="A42" s="25"/>
      <c r="B42" s="35">
        <v>4122</v>
      </c>
      <c r="C42" s="34"/>
      <c r="D42" s="30" t="s">
        <v>107</v>
      </c>
      <c r="E42" s="29"/>
      <c r="F42" s="39"/>
      <c r="G42" s="21"/>
      <c r="H42" s="38"/>
      <c r="I42" s="20"/>
      <c r="J42" s="56"/>
      <c r="K42" s="57"/>
      <c r="L42" s="58"/>
      <c r="M42" s="58"/>
      <c r="N42" s="63"/>
      <c r="O42" s="63"/>
      <c r="P42" s="64"/>
      <c r="Q42" s="66"/>
      <c r="R42" s="68">
        <v>300</v>
      </c>
      <c r="S42" s="69">
        <v>300</v>
      </c>
      <c r="T42" s="74"/>
      <c r="U42" s="76">
        <f t="shared" si="7"/>
        <v>300</v>
      </c>
    </row>
    <row r="43" spans="1:21" x14ac:dyDescent="0.2">
      <c r="A43" s="25"/>
      <c r="B43" s="35">
        <v>4111</v>
      </c>
      <c r="C43" s="34"/>
      <c r="D43" s="30" t="s">
        <v>108</v>
      </c>
      <c r="E43" s="29"/>
      <c r="F43" s="39"/>
      <c r="G43" s="21"/>
      <c r="H43" s="38"/>
      <c r="I43" s="20"/>
      <c r="J43" s="56"/>
      <c r="K43" s="57"/>
      <c r="L43" s="58"/>
      <c r="M43" s="58"/>
      <c r="N43" s="63"/>
      <c r="O43" s="63"/>
      <c r="P43" s="64"/>
      <c r="Q43" s="66"/>
      <c r="R43" s="68">
        <v>260</v>
      </c>
      <c r="S43" s="69">
        <v>260</v>
      </c>
      <c r="T43" s="74"/>
      <c r="U43" s="76">
        <f t="shared" si="7"/>
        <v>260</v>
      </c>
    </row>
    <row r="44" spans="1:21" x14ac:dyDescent="0.2">
      <c r="A44" s="25"/>
      <c r="B44" s="35">
        <v>4116</v>
      </c>
      <c r="C44" s="34"/>
      <c r="D44" s="30" t="s">
        <v>118</v>
      </c>
      <c r="E44" s="29"/>
      <c r="F44" s="39"/>
      <c r="G44" s="21"/>
      <c r="H44" s="38"/>
      <c r="I44" s="20"/>
      <c r="J44" s="56"/>
      <c r="K44" s="57"/>
      <c r="L44" s="58"/>
      <c r="M44" s="58"/>
      <c r="N44" s="63"/>
      <c r="O44" s="63"/>
      <c r="P44" s="64"/>
      <c r="Q44" s="66"/>
      <c r="R44" s="68"/>
      <c r="S44" s="69"/>
      <c r="T44" s="74">
        <v>742</v>
      </c>
      <c r="U44" s="76">
        <v>742</v>
      </c>
    </row>
    <row r="45" spans="1:21" x14ac:dyDescent="0.2">
      <c r="A45" s="25"/>
      <c r="B45" s="35">
        <v>4216</v>
      </c>
      <c r="C45" s="34"/>
      <c r="D45" s="30" t="s">
        <v>111</v>
      </c>
      <c r="E45" s="29"/>
      <c r="F45" s="39"/>
      <c r="G45" s="21"/>
      <c r="H45" s="38"/>
      <c r="I45" s="20"/>
      <c r="J45" s="56"/>
      <c r="K45" s="57"/>
      <c r="L45" s="58"/>
      <c r="M45" s="58"/>
      <c r="N45" s="63"/>
      <c r="O45" s="63"/>
      <c r="P45" s="64"/>
      <c r="Q45" s="66"/>
      <c r="R45" s="68"/>
      <c r="S45" s="69"/>
      <c r="T45" s="74">
        <v>281</v>
      </c>
      <c r="U45" s="76">
        <f t="shared" si="7"/>
        <v>281</v>
      </c>
    </row>
    <row r="46" spans="1:21" x14ac:dyDescent="0.2">
      <c r="A46" s="25"/>
      <c r="B46" s="35">
        <v>4122</v>
      </c>
      <c r="C46" s="78">
        <v>5410041</v>
      </c>
      <c r="D46" s="30" t="s">
        <v>112</v>
      </c>
      <c r="E46" s="29"/>
      <c r="F46" s="39"/>
      <c r="G46" s="21"/>
      <c r="H46" s="38"/>
      <c r="I46" s="20"/>
      <c r="J46" s="56"/>
      <c r="K46" s="57"/>
      <c r="L46" s="58"/>
      <c r="M46" s="58"/>
      <c r="N46" s="63"/>
      <c r="O46" s="63"/>
      <c r="P46" s="64"/>
      <c r="Q46" s="66"/>
      <c r="R46" s="68"/>
      <c r="S46" s="69"/>
      <c r="T46" s="74">
        <v>44</v>
      </c>
      <c r="U46" s="76">
        <f t="shared" si="7"/>
        <v>44</v>
      </c>
    </row>
    <row r="47" spans="1:21" x14ac:dyDescent="0.2">
      <c r="A47" s="25"/>
      <c r="B47" s="35">
        <v>4122</v>
      </c>
      <c r="C47" s="78">
        <v>2410031</v>
      </c>
      <c r="D47" s="30" t="s">
        <v>113</v>
      </c>
      <c r="E47" s="29"/>
      <c r="F47" s="39"/>
      <c r="G47" s="21"/>
      <c r="H47" s="38"/>
      <c r="I47" s="20"/>
      <c r="J47" s="56"/>
      <c r="K47" s="57"/>
      <c r="L47" s="58"/>
      <c r="M47" s="58"/>
      <c r="N47" s="63"/>
      <c r="O47" s="63"/>
      <c r="P47" s="64"/>
      <c r="Q47" s="66"/>
      <c r="R47" s="68"/>
      <c r="S47" s="69"/>
      <c r="T47" s="74">
        <v>58</v>
      </c>
      <c r="U47" s="76">
        <f t="shared" si="7"/>
        <v>58</v>
      </c>
    </row>
    <row r="48" spans="1:21" x14ac:dyDescent="0.2">
      <c r="A48" s="25"/>
      <c r="B48" s="35">
        <v>4116</v>
      </c>
      <c r="C48" s="34"/>
      <c r="D48" s="30" t="s">
        <v>114</v>
      </c>
      <c r="E48" s="29"/>
      <c r="F48" s="39"/>
      <c r="G48" s="21"/>
      <c r="H48" s="38"/>
      <c r="I48" s="20"/>
      <c r="J48" s="56"/>
      <c r="K48" s="57"/>
      <c r="L48" s="58"/>
      <c r="M48" s="58"/>
      <c r="N48" s="63"/>
      <c r="O48" s="63"/>
      <c r="P48" s="64"/>
      <c r="Q48" s="66"/>
      <c r="R48" s="68"/>
      <c r="S48" s="69"/>
      <c r="T48" s="74">
        <v>341</v>
      </c>
      <c r="U48" s="76">
        <f t="shared" si="7"/>
        <v>341</v>
      </c>
    </row>
    <row r="49" spans="1:21" x14ac:dyDescent="0.2">
      <c r="A49" s="25"/>
      <c r="B49" s="35">
        <v>4122</v>
      </c>
      <c r="C49" s="34"/>
      <c r="D49" s="30" t="s">
        <v>115</v>
      </c>
      <c r="E49" s="29"/>
      <c r="F49" s="39"/>
      <c r="G49" s="21"/>
      <c r="H49" s="38"/>
      <c r="I49" s="20"/>
      <c r="J49" s="56"/>
      <c r="K49" s="57"/>
      <c r="L49" s="58"/>
      <c r="M49" s="58"/>
      <c r="N49" s="63"/>
      <c r="O49" s="63"/>
      <c r="P49" s="64"/>
      <c r="Q49" s="66"/>
      <c r="R49" s="68"/>
      <c r="S49" s="69"/>
      <c r="T49" s="74">
        <v>52</v>
      </c>
      <c r="U49" s="76">
        <f t="shared" si="7"/>
        <v>52</v>
      </c>
    </row>
    <row r="50" spans="1:21" x14ac:dyDescent="0.2">
      <c r="A50" s="25"/>
      <c r="B50" s="35">
        <v>4116</v>
      </c>
      <c r="C50" s="34"/>
      <c r="D50" s="30" t="s">
        <v>116</v>
      </c>
      <c r="E50" s="29"/>
      <c r="F50" s="39"/>
      <c r="G50" s="21"/>
      <c r="H50" s="38"/>
      <c r="I50" s="20"/>
      <c r="J50" s="56"/>
      <c r="K50" s="57"/>
      <c r="L50" s="58"/>
      <c r="M50" s="58"/>
      <c r="N50" s="63"/>
      <c r="O50" s="63"/>
      <c r="P50" s="64"/>
      <c r="Q50" s="66"/>
      <c r="R50" s="68"/>
      <c r="S50" s="69"/>
      <c r="T50" s="74">
        <v>32</v>
      </c>
      <c r="U50" s="76">
        <f t="shared" si="7"/>
        <v>32</v>
      </c>
    </row>
    <row r="51" spans="1:21" x14ac:dyDescent="0.2">
      <c r="A51" s="19"/>
      <c r="B51" s="37"/>
      <c r="C51" s="36"/>
      <c r="D51" s="18" t="s">
        <v>55</v>
      </c>
      <c r="E51" s="17">
        <f>E25+E21+E6+E5</f>
        <v>253340</v>
      </c>
      <c r="F51" s="17">
        <f>F25+F21+F6+F5</f>
        <v>12288</v>
      </c>
      <c r="G51" s="17">
        <f t="shared" ref="G51:G83" si="18">SUM(E51:F51)</f>
        <v>265628</v>
      </c>
      <c r="H51" s="17">
        <f>H25+H21+H6+H5</f>
        <v>7037</v>
      </c>
      <c r="I51" s="17">
        <f>I5+I6+I21+I25</f>
        <v>272665</v>
      </c>
      <c r="J51" s="17">
        <f>J25+J21+J6+J5</f>
        <v>3401</v>
      </c>
      <c r="K51" s="17">
        <f>K5+K6+K21+K25</f>
        <v>276066</v>
      </c>
      <c r="L51" s="17">
        <f>L25+L21+L6+L5</f>
        <v>13149</v>
      </c>
      <c r="M51" s="17">
        <f>M5+M6+M21+M25</f>
        <v>289215</v>
      </c>
      <c r="N51" s="17">
        <f>N25+N21+N6+N5</f>
        <v>9860</v>
      </c>
      <c r="O51" s="17">
        <f>O5+O6+O21+O25</f>
        <v>299075</v>
      </c>
      <c r="P51" s="17">
        <f>P25+P21+P6+P5</f>
        <v>6693</v>
      </c>
      <c r="Q51" s="17">
        <f>O51+P51</f>
        <v>305768</v>
      </c>
      <c r="R51" s="17">
        <f>R25+R21+R6+R5</f>
        <v>560</v>
      </c>
      <c r="S51" s="17">
        <f>Q51+R51</f>
        <v>306328</v>
      </c>
      <c r="T51" s="17">
        <f>T25+T21+T6+T5</f>
        <v>21609</v>
      </c>
      <c r="U51" s="17">
        <f>U25+U21+U6+U5</f>
        <v>327937</v>
      </c>
    </row>
    <row r="52" spans="1:21" x14ac:dyDescent="0.2">
      <c r="A52" s="25" t="s">
        <v>54</v>
      </c>
      <c r="B52" s="35"/>
      <c r="C52" s="34"/>
      <c r="D52" s="30" t="s">
        <v>53</v>
      </c>
      <c r="E52" s="29">
        <v>100</v>
      </c>
      <c r="F52" s="21"/>
      <c r="G52" s="21">
        <f t="shared" si="18"/>
        <v>100</v>
      </c>
      <c r="H52" s="20"/>
      <c r="I52" s="20">
        <f t="shared" ref="I52:I83" si="19">SUM(G52:H52)</f>
        <v>100</v>
      </c>
      <c r="J52" s="57"/>
      <c r="K52" s="57">
        <f t="shared" ref="K52:M83" si="20">SUM(I52:J52)</f>
        <v>100</v>
      </c>
      <c r="L52" s="58"/>
      <c r="M52" s="60">
        <f t="shared" ref="M52:M82" si="21">K52+L52</f>
        <v>100</v>
      </c>
      <c r="N52" s="61"/>
      <c r="O52" s="63">
        <f t="shared" ref="O52:O64" si="22">M52+N52</f>
        <v>100</v>
      </c>
      <c r="P52" s="66"/>
      <c r="Q52" s="66">
        <f t="shared" ref="Q52:Q82" si="23">O52+P52</f>
        <v>100</v>
      </c>
      <c r="R52" s="69"/>
      <c r="S52" s="69">
        <f t="shared" ref="S52:S57" si="24">Q52+R52</f>
        <v>100</v>
      </c>
      <c r="T52" s="74"/>
      <c r="U52" s="76">
        <f t="shared" si="7"/>
        <v>100</v>
      </c>
    </row>
    <row r="53" spans="1:21" ht="12.75" customHeight="1" x14ac:dyDescent="0.2">
      <c r="A53" s="25" t="s">
        <v>52</v>
      </c>
      <c r="B53" s="25"/>
      <c r="C53" s="24"/>
      <c r="D53" s="30" t="s">
        <v>51</v>
      </c>
      <c r="E53" s="29">
        <f>3000</f>
        <v>3000</v>
      </c>
      <c r="F53" s="21">
        <v>1700</v>
      </c>
      <c r="G53" s="21">
        <f t="shared" si="18"/>
        <v>4700</v>
      </c>
      <c r="H53" s="20">
        <f>636+625+430+100</f>
        <v>1791</v>
      </c>
      <c r="I53" s="20">
        <f t="shared" si="19"/>
        <v>6491</v>
      </c>
      <c r="J53" s="57"/>
      <c r="K53" s="57">
        <f t="shared" si="20"/>
        <v>6491</v>
      </c>
      <c r="L53" s="58"/>
      <c r="M53" s="60">
        <f t="shared" si="21"/>
        <v>6491</v>
      </c>
      <c r="N53" s="61"/>
      <c r="O53" s="63">
        <f t="shared" si="22"/>
        <v>6491</v>
      </c>
      <c r="P53" s="66">
        <v>22000</v>
      </c>
      <c r="Q53" s="66">
        <f t="shared" si="23"/>
        <v>28491</v>
      </c>
      <c r="R53" s="69"/>
      <c r="S53" s="69">
        <f t="shared" si="24"/>
        <v>28491</v>
      </c>
      <c r="T53" s="74"/>
      <c r="U53" s="76">
        <f t="shared" si="7"/>
        <v>28491</v>
      </c>
    </row>
    <row r="54" spans="1:21" ht="12.75" customHeight="1" x14ac:dyDescent="0.2">
      <c r="A54" s="25" t="s">
        <v>50</v>
      </c>
      <c r="B54" s="25"/>
      <c r="C54" s="24"/>
      <c r="D54" s="30" t="s">
        <v>49</v>
      </c>
      <c r="E54" s="29">
        <f>200</f>
        <v>200</v>
      </c>
      <c r="F54" s="21"/>
      <c r="G54" s="21">
        <f t="shared" si="18"/>
        <v>200</v>
      </c>
      <c r="H54" s="20">
        <v>7000</v>
      </c>
      <c r="I54" s="20">
        <f t="shared" si="19"/>
        <v>7200</v>
      </c>
      <c r="J54" s="57"/>
      <c r="K54" s="57">
        <f t="shared" si="20"/>
        <v>7200</v>
      </c>
      <c r="L54" s="58"/>
      <c r="M54" s="60">
        <f t="shared" si="21"/>
        <v>7200</v>
      </c>
      <c r="N54" s="61"/>
      <c r="O54" s="63">
        <f t="shared" si="22"/>
        <v>7200</v>
      </c>
      <c r="P54" s="66"/>
      <c r="Q54" s="66">
        <f t="shared" si="23"/>
        <v>7200</v>
      </c>
      <c r="R54" s="69"/>
      <c r="S54" s="69">
        <f t="shared" si="24"/>
        <v>7200</v>
      </c>
      <c r="T54" s="74"/>
      <c r="U54" s="76">
        <f t="shared" si="7"/>
        <v>7200</v>
      </c>
    </row>
    <row r="55" spans="1:21" ht="22.5" x14ac:dyDescent="0.2">
      <c r="A55" s="25">
        <v>3111</v>
      </c>
      <c r="B55" s="32" t="s">
        <v>32</v>
      </c>
      <c r="C55" s="33"/>
      <c r="D55" s="30" t="s">
        <v>48</v>
      </c>
      <c r="E55" s="29">
        <v>100</v>
      </c>
      <c r="F55" s="21"/>
      <c r="G55" s="21">
        <f t="shared" si="18"/>
        <v>100</v>
      </c>
      <c r="H55" s="20">
        <v>100</v>
      </c>
      <c r="I55" s="20">
        <f t="shared" si="19"/>
        <v>200</v>
      </c>
      <c r="J55" s="57"/>
      <c r="K55" s="57">
        <f t="shared" si="20"/>
        <v>200</v>
      </c>
      <c r="L55" s="58"/>
      <c r="M55" s="60">
        <f t="shared" si="21"/>
        <v>200</v>
      </c>
      <c r="N55" s="61"/>
      <c r="O55" s="63">
        <f t="shared" si="22"/>
        <v>200</v>
      </c>
      <c r="P55" s="66">
        <v>350</v>
      </c>
      <c r="Q55" s="66">
        <f t="shared" si="23"/>
        <v>550</v>
      </c>
      <c r="R55" s="69"/>
      <c r="S55" s="69">
        <f t="shared" si="24"/>
        <v>550</v>
      </c>
      <c r="T55" s="74"/>
      <c r="U55" s="76">
        <f t="shared" si="7"/>
        <v>550</v>
      </c>
    </row>
    <row r="56" spans="1:21" ht="12.75" customHeight="1" x14ac:dyDescent="0.2">
      <c r="A56" s="25">
        <v>3111</v>
      </c>
      <c r="B56" s="25">
        <v>5331</v>
      </c>
      <c r="C56" s="24"/>
      <c r="D56" s="30" t="s">
        <v>47</v>
      </c>
      <c r="E56" s="29">
        <v>1959</v>
      </c>
      <c r="F56" s="21"/>
      <c r="G56" s="21">
        <f t="shared" si="18"/>
        <v>1959</v>
      </c>
      <c r="H56" s="20"/>
      <c r="I56" s="20">
        <f t="shared" si="19"/>
        <v>1959</v>
      </c>
      <c r="J56" s="57"/>
      <c r="K56" s="57">
        <f t="shared" si="20"/>
        <v>1959</v>
      </c>
      <c r="L56" s="58"/>
      <c r="M56" s="60">
        <f t="shared" si="21"/>
        <v>1959</v>
      </c>
      <c r="N56" s="61"/>
      <c r="O56" s="63">
        <f t="shared" si="22"/>
        <v>1959</v>
      </c>
      <c r="P56" s="66"/>
      <c r="Q56" s="66">
        <f t="shared" si="23"/>
        <v>1959</v>
      </c>
      <c r="R56" s="69"/>
      <c r="S56" s="69">
        <f t="shared" si="24"/>
        <v>1959</v>
      </c>
      <c r="T56" s="74">
        <v>-100</v>
      </c>
      <c r="U56" s="76">
        <f t="shared" si="7"/>
        <v>1859</v>
      </c>
    </row>
    <row r="57" spans="1:21" ht="12.75" customHeight="1" x14ac:dyDescent="0.2">
      <c r="A57" s="25">
        <v>3111</v>
      </c>
      <c r="B57" s="25">
        <v>5331</v>
      </c>
      <c r="C57" s="24"/>
      <c r="D57" s="30" t="s">
        <v>46</v>
      </c>
      <c r="E57" s="29">
        <v>1605</v>
      </c>
      <c r="F57" s="21"/>
      <c r="G57" s="21">
        <f t="shared" si="18"/>
        <v>1605</v>
      </c>
      <c r="H57" s="20"/>
      <c r="I57" s="20">
        <f t="shared" si="19"/>
        <v>1605</v>
      </c>
      <c r="J57" s="57"/>
      <c r="K57" s="57">
        <f t="shared" si="20"/>
        <v>1605</v>
      </c>
      <c r="L57" s="58"/>
      <c r="M57" s="60">
        <f t="shared" si="21"/>
        <v>1605</v>
      </c>
      <c r="N57" s="61"/>
      <c r="O57" s="63">
        <f t="shared" si="22"/>
        <v>1605</v>
      </c>
      <c r="P57" s="66"/>
      <c r="Q57" s="66">
        <f t="shared" si="23"/>
        <v>1605</v>
      </c>
      <c r="R57" s="69"/>
      <c r="S57" s="69">
        <f t="shared" si="24"/>
        <v>1605</v>
      </c>
      <c r="T57" s="74">
        <v>-100</v>
      </c>
      <c r="U57" s="76">
        <f t="shared" si="7"/>
        <v>1505</v>
      </c>
    </row>
    <row r="58" spans="1:21" ht="12.75" customHeight="1" x14ac:dyDescent="0.2">
      <c r="A58" s="25">
        <v>3111</v>
      </c>
      <c r="B58" s="25">
        <v>6351</v>
      </c>
      <c r="C58" s="24"/>
      <c r="D58" s="30" t="s">
        <v>46</v>
      </c>
      <c r="E58" s="29"/>
      <c r="F58" s="21"/>
      <c r="G58" s="21"/>
      <c r="H58" s="20"/>
      <c r="I58" s="20"/>
      <c r="J58" s="57"/>
      <c r="K58" s="57"/>
      <c r="L58" s="58"/>
      <c r="M58" s="60"/>
      <c r="N58" s="61"/>
      <c r="O58" s="63"/>
      <c r="P58" s="66">
        <v>50</v>
      </c>
      <c r="Q58" s="66">
        <v>50</v>
      </c>
      <c r="R58" s="69"/>
      <c r="S58" s="69">
        <v>50</v>
      </c>
      <c r="T58" s="74"/>
      <c r="U58" s="76">
        <f t="shared" si="7"/>
        <v>50</v>
      </c>
    </row>
    <row r="59" spans="1:21" ht="22.5" x14ac:dyDescent="0.2">
      <c r="A59" s="25">
        <v>3113</v>
      </c>
      <c r="B59" s="32" t="s">
        <v>32</v>
      </c>
      <c r="C59" s="24"/>
      <c r="D59" s="30" t="s">
        <v>45</v>
      </c>
      <c r="E59" s="29">
        <v>150</v>
      </c>
      <c r="F59" s="21">
        <f>60000+16000</f>
        <v>76000</v>
      </c>
      <c r="G59" s="21">
        <f t="shared" si="18"/>
        <v>76150</v>
      </c>
      <c r="H59" s="72">
        <v>-60000</v>
      </c>
      <c r="I59" s="20">
        <f t="shared" si="19"/>
        <v>16150</v>
      </c>
      <c r="J59" s="57"/>
      <c r="K59" s="57">
        <f t="shared" si="20"/>
        <v>16150</v>
      </c>
      <c r="L59" s="58">
        <v>1000</v>
      </c>
      <c r="M59" s="60">
        <f t="shared" si="21"/>
        <v>17150</v>
      </c>
      <c r="N59" s="61"/>
      <c r="O59" s="63">
        <f t="shared" si="22"/>
        <v>17150</v>
      </c>
      <c r="P59" s="66"/>
      <c r="Q59" s="66">
        <f t="shared" si="23"/>
        <v>17150</v>
      </c>
      <c r="R59" s="69">
        <v>550</v>
      </c>
      <c r="S59" s="69">
        <f t="shared" ref="S59:S82" si="25">Q59+R59</f>
        <v>17700</v>
      </c>
      <c r="T59" s="74"/>
      <c r="U59" s="76">
        <f t="shared" si="7"/>
        <v>17700</v>
      </c>
    </row>
    <row r="60" spans="1:21" ht="12.75" customHeight="1" x14ac:dyDescent="0.2">
      <c r="A60" s="25">
        <v>3113</v>
      </c>
      <c r="B60" s="25">
        <v>5331</v>
      </c>
      <c r="C60" s="24"/>
      <c r="D60" s="30" t="s">
        <v>44</v>
      </c>
      <c r="E60" s="29">
        <v>7291</v>
      </c>
      <c r="F60" s="21"/>
      <c r="G60" s="21">
        <f t="shared" si="18"/>
        <v>7291</v>
      </c>
      <c r="H60" s="20"/>
      <c r="I60" s="20">
        <f t="shared" si="19"/>
        <v>7291</v>
      </c>
      <c r="J60" s="57"/>
      <c r="K60" s="57">
        <f t="shared" si="20"/>
        <v>7291</v>
      </c>
      <c r="L60" s="58">
        <v>421</v>
      </c>
      <c r="M60" s="60">
        <f t="shared" si="21"/>
        <v>7712</v>
      </c>
      <c r="N60" s="61"/>
      <c r="O60" s="63">
        <f t="shared" si="22"/>
        <v>7712</v>
      </c>
      <c r="P60" s="66"/>
      <c r="Q60" s="66">
        <f t="shared" si="23"/>
        <v>7712</v>
      </c>
      <c r="R60" s="69"/>
      <c r="S60" s="69">
        <f t="shared" si="25"/>
        <v>7712</v>
      </c>
      <c r="T60" s="74">
        <v>-540</v>
      </c>
      <c r="U60" s="76">
        <f t="shared" si="7"/>
        <v>7172</v>
      </c>
    </row>
    <row r="61" spans="1:21" ht="12.75" customHeight="1" x14ac:dyDescent="0.2">
      <c r="A61" s="25">
        <v>3113</v>
      </c>
      <c r="B61" s="25">
        <v>6351</v>
      </c>
      <c r="C61" s="24"/>
      <c r="D61" s="30" t="s">
        <v>43</v>
      </c>
      <c r="E61" s="29">
        <v>0</v>
      </c>
      <c r="F61" s="21"/>
      <c r="G61" s="21">
        <f t="shared" si="18"/>
        <v>0</v>
      </c>
      <c r="H61" s="20"/>
      <c r="I61" s="20">
        <f t="shared" si="19"/>
        <v>0</v>
      </c>
      <c r="J61" s="57">
        <v>600</v>
      </c>
      <c r="K61" s="57">
        <f t="shared" si="20"/>
        <v>600</v>
      </c>
      <c r="L61" s="58"/>
      <c r="M61" s="60">
        <f t="shared" si="21"/>
        <v>600</v>
      </c>
      <c r="N61" s="61"/>
      <c r="O61" s="63">
        <f t="shared" si="22"/>
        <v>600</v>
      </c>
      <c r="P61" s="66"/>
      <c r="Q61" s="66">
        <f t="shared" si="23"/>
        <v>600</v>
      </c>
      <c r="R61" s="69">
        <v>1492</v>
      </c>
      <c r="S61" s="69">
        <f t="shared" si="25"/>
        <v>2092</v>
      </c>
      <c r="T61" s="74"/>
      <c r="U61" s="76">
        <f t="shared" si="7"/>
        <v>2092</v>
      </c>
    </row>
    <row r="62" spans="1:21" ht="12.75" customHeight="1" x14ac:dyDescent="0.2">
      <c r="A62" s="25">
        <v>3113</v>
      </c>
      <c r="B62" s="25">
        <v>6121</v>
      </c>
      <c r="C62" s="24"/>
      <c r="D62" s="30" t="s">
        <v>42</v>
      </c>
      <c r="E62" s="29">
        <v>0</v>
      </c>
      <c r="F62" s="21">
        <v>2132</v>
      </c>
      <c r="G62" s="21">
        <f t="shared" si="18"/>
        <v>2132</v>
      </c>
      <c r="H62" s="20"/>
      <c r="I62" s="20">
        <f t="shared" si="19"/>
        <v>2132</v>
      </c>
      <c r="J62" s="57"/>
      <c r="K62" s="57">
        <f t="shared" si="20"/>
        <v>2132</v>
      </c>
      <c r="L62" s="58"/>
      <c r="M62" s="60">
        <f t="shared" si="21"/>
        <v>2132</v>
      </c>
      <c r="N62" s="61"/>
      <c r="O62" s="63">
        <f t="shared" si="22"/>
        <v>2132</v>
      </c>
      <c r="P62" s="66"/>
      <c r="Q62" s="66">
        <f t="shared" si="23"/>
        <v>2132</v>
      </c>
      <c r="R62" s="69"/>
      <c r="S62" s="69">
        <f t="shared" si="25"/>
        <v>2132</v>
      </c>
      <c r="T62" s="74"/>
      <c r="U62" s="76">
        <f t="shared" si="7"/>
        <v>2132</v>
      </c>
    </row>
    <row r="63" spans="1:21" ht="12.75" customHeight="1" x14ac:dyDescent="0.2">
      <c r="A63" s="25">
        <v>3113</v>
      </c>
      <c r="B63" s="25">
        <v>5331</v>
      </c>
      <c r="C63" s="24"/>
      <c r="D63" s="30" t="s">
        <v>41</v>
      </c>
      <c r="E63" s="29">
        <v>3637</v>
      </c>
      <c r="F63" s="21">
        <v>215</v>
      </c>
      <c r="G63" s="21">
        <f t="shared" si="18"/>
        <v>3852</v>
      </c>
      <c r="H63" s="20"/>
      <c r="I63" s="20">
        <f t="shared" si="19"/>
        <v>3852</v>
      </c>
      <c r="J63" s="57"/>
      <c r="K63" s="57">
        <f t="shared" si="20"/>
        <v>3852</v>
      </c>
      <c r="L63" s="58">
        <v>191</v>
      </c>
      <c r="M63" s="60">
        <f t="shared" si="21"/>
        <v>4043</v>
      </c>
      <c r="N63" s="61"/>
      <c r="O63" s="63">
        <f t="shared" si="22"/>
        <v>4043</v>
      </c>
      <c r="P63" s="66">
        <v>417</v>
      </c>
      <c r="Q63" s="66">
        <f t="shared" si="23"/>
        <v>4460</v>
      </c>
      <c r="R63" s="69"/>
      <c r="S63" s="69">
        <f t="shared" si="25"/>
        <v>4460</v>
      </c>
      <c r="T63" s="74">
        <v>-500</v>
      </c>
      <c r="U63" s="76">
        <f t="shared" si="7"/>
        <v>3960</v>
      </c>
    </row>
    <row r="64" spans="1:21" ht="12.75" customHeight="1" x14ac:dyDescent="0.2">
      <c r="A64" s="25">
        <v>3113</v>
      </c>
      <c r="B64" s="25">
        <v>6351</v>
      </c>
      <c r="C64" s="24"/>
      <c r="D64" s="30" t="s">
        <v>40</v>
      </c>
      <c r="E64" s="29"/>
      <c r="F64" s="21">
        <v>691</v>
      </c>
      <c r="G64" s="21">
        <f t="shared" si="18"/>
        <v>691</v>
      </c>
      <c r="H64" s="20"/>
      <c r="I64" s="20">
        <f t="shared" si="19"/>
        <v>691</v>
      </c>
      <c r="J64" s="57"/>
      <c r="K64" s="57">
        <f t="shared" si="20"/>
        <v>691</v>
      </c>
      <c r="L64" s="58"/>
      <c r="M64" s="60">
        <f t="shared" si="21"/>
        <v>691</v>
      </c>
      <c r="N64" s="61"/>
      <c r="O64" s="63">
        <f t="shared" si="22"/>
        <v>691</v>
      </c>
      <c r="P64" s="66"/>
      <c r="Q64" s="66">
        <f t="shared" si="23"/>
        <v>691</v>
      </c>
      <c r="R64" s="69">
        <v>-286</v>
      </c>
      <c r="S64" s="69">
        <f t="shared" si="25"/>
        <v>405</v>
      </c>
      <c r="T64" s="74"/>
      <c r="U64" s="76">
        <f t="shared" si="7"/>
        <v>405</v>
      </c>
    </row>
    <row r="65" spans="1:21" ht="12.75" customHeight="1" x14ac:dyDescent="0.2">
      <c r="A65" s="25">
        <v>3231</v>
      </c>
      <c r="B65" s="25"/>
      <c r="C65" s="24"/>
      <c r="D65" s="30" t="s">
        <v>39</v>
      </c>
      <c r="E65" s="29">
        <v>100</v>
      </c>
      <c r="F65" s="21"/>
      <c r="G65" s="21">
        <f t="shared" si="18"/>
        <v>100</v>
      </c>
      <c r="H65" s="20"/>
      <c r="I65" s="20">
        <f t="shared" si="19"/>
        <v>100</v>
      </c>
      <c r="J65" s="57"/>
      <c r="K65" s="57">
        <f t="shared" si="20"/>
        <v>100</v>
      </c>
      <c r="L65" s="58"/>
      <c r="M65" s="60">
        <f t="shared" si="21"/>
        <v>100</v>
      </c>
      <c r="N65" s="61">
        <v>300</v>
      </c>
      <c r="O65" s="63">
        <f>M65+N65</f>
        <v>400</v>
      </c>
      <c r="P65" s="66"/>
      <c r="Q65" s="66">
        <f t="shared" si="23"/>
        <v>400</v>
      </c>
      <c r="R65" s="69"/>
      <c r="S65" s="69">
        <f t="shared" si="25"/>
        <v>400</v>
      </c>
      <c r="T65" s="74"/>
      <c r="U65" s="76">
        <f t="shared" si="7"/>
        <v>400</v>
      </c>
    </row>
    <row r="66" spans="1:21" x14ac:dyDescent="0.2">
      <c r="A66" s="25" t="s">
        <v>38</v>
      </c>
      <c r="B66" s="25"/>
      <c r="C66" s="24"/>
      <c r="D66" s="30" t="s">
        <v>37</v>
      </c>
      <c r="E66" s="29">
        <f>180+500+500+4800+20500+300</f>
        <v>26780</v>
      </c>
      <c r="F66" s="21">
        <v>14000</v>
      </c>
      <c r="G66" s="21">
        <f t="shared" si="18"/>
        <v>40780</v>
      </c>
      <c r="H66" s="20"/>
      <c r="I66" s="20">
        <f t="shared" si="19"/>
        <v>40780</v>
      </c>
      <c r="J66" s="57">
        <v>1000</v>
      </c>
      <c r="K66" s="57">
        <f t="shared" si="20"/>
        <v>41780</v>
      </c>
      <c r="L66" s="58"/>
      <c r="M66" s="60">
        <f t="shared" si="21"/>
        <v>41780</v>
      </c>
      <c r="N66" s="61"/>
      <c r="O66" s="63">
        <f t="shared" ref="O66:O82" si="26">M66+N66</f>
        <v>41780</v>
      </c>
      <c r="P66" s="66">
        <v>4075</v>
      </c>
      <c r="Q66" s="66">
        <f t="shared" si="23"/>
        <v>45855</v>
      </c>
      <c r="R66" s="69">
        <v>300</v>
      </c>
      <c r="S66" s="69">
        <f t="shared" si="25"/>
        <v>46155</v>
      </c>
      <c r="T66" s="74">
        <v>1500</v>
      </c>
      <c r="U66" s="76">
        <f t="shared" si="7"/>
        <v>47655</v>
      </c>
    </row>
    <row r="67" spans="1:21" ht="22.5" x14ac:dyDescent="0.2">
      <c r="A67" s="25" t="s">
        <v>36</v>
      </c>
      <c r="B67" s="32" t="s">
        <v>32</v>
      </c>
      <c r="C67" s="24"/>
      <c r="D67" s="30" t="s">
        <v>35</v>
      </c>
      <c r="E67" s="29">
        <f>1000+100</f>
        <v>1100</v>
      </c>
      <c r="F67" s="21">
        <f>2010+25600</f>
        <v>27610</v>
      </c>
      <c r="G67" s="21">
        <f t="shared" si="18"/>
        <v>28710</v>
      </c>
      <c r="H67" s="20">
        <v>185</v>
      </c>
      <c r="I67" s="20">
        <f t="shared" si="19"/>
        <v>28895</v>
      </c>
      <c r="J67" s="57">
        <v>2500</v>
      </c>
      <c r="K67" s="57">
        <f t="shared" si="20"/>
        <v>31395</v>
      </c>
      <c r="L67" s="58">
        <v>410</v>
      </c>
      <c r="M67" s="60">
        <f t="shared" si="21"/>
        <v>31805</v>
      </c>
      <c r="N67" s="61"/>
      <c r="O67" s="63">
        <f t="shared" si="26"/>
        <v>31805</v>
      </c>
      <c r="P67" s="66">
        <f>300+3500+1000+500</f>
        <v>5300</v>
      </c>
      <c r="Q67" s="66">
        <f t="shared" si="23"/>
        <v>37105</v>
      </c>
      <c r="R67" s="69"/>
      <c r="S67" s="69">
        <f t="shared" si="25"/>
        <v>37105</v>
      </c>
      <c r="T67" s="74"/>
      <c r="U67" s="76">
        <f t="shared" si="7"/>
        <v>37105</v>
      </c>
    </row>
    <row r="68" spans="1:21" ht="12.75" customHeight="1" x14ac:dyDescent="0.2">
      <c r="A68" s="25">
        <v>3412</v>
      </c>
      <c r="B68" s="25">
        <v>5331</v>
      </c>
      <c r="C68" s="24"/>
      <c r="D68" s="30" t="s">
        <v>34</v>
      </c>
      <c r="E68" s="29">
        <v>8317</v>
      </c>
      <c r="F68" s="21"/>
      <c r="G68" s="21">
        <f t="shared" si="18"/>
        <v>8317</v>
      </c>
      <c r="H68" s="20"/>
      <c r="I68" s="20">
        <f t="shared" si="19"/>
        <v>8317</v>
      </c>
      <c r="J68" s="57"/>
      <c r="K68" s="57">
        <f t="shared" si="20"/>
        <v>8317</v>
      </c>
      <c r="L68" s="58"/>
      <c r="M68" s="60">
        <f t="shared" si="21"/>
        <v>8317</v>
      </c>
      <c r="N68" s="61"/>
      <c r="O68" s="63">
        <f t="shared" si="26"/>
        <v>8317</v>
      </c>
      <c r="P68" s="66"/>
      <c r="Q68" s="66">
        <f t="shared" si="23"/>
        <v>8317</v>
      </c>
      <c r="R68" s="69"/>
      <c r="S68" s="69">
        <f t="shared" si="25"/>
        <v>8317</v>
      </c>
      <c r="T68" s="74">
        <v>-590</v>
      </c>
      <c r="U68" s="76">
        <f t="shared" si="7"/>
        <v>7727</v>
      </c>
    </row>
    <row r="69" spans="1:21" ht="12.75" customHeight="1" x14ac:dyDescent="0.2">
      <c r="A69" s="25">
        <v>3412</v>
      </c>
      <c r="B69" s="25">
        <v>6351</v>
      </c>
      <c r="C69" s="24"/>
      <c r="D69" s="30" t="s">
        <v>117</v>
      </c>
      <c r="E69" s="29"/>
      <c r="F69" s="21"/>
      <c r="G69" s="21"/>
      <c r="H69" s="20"/>
      <c r="I69" s="20"/>
      <c r="J69" s="57"/>
      <c r="K69" s="57"/>
      <c r="L69" s="58"/>
      <c r="M69" s="60"/>
      <c r="N69" s="61"/>
      <c r="O69" s="63"/>
      <c r="P69" s="66"/>
      <c r="Q69" s="66"/>
      <c r="R69" s="69"/>
      <c r="S69" s="69"/>
      <c r="T69" s="74">
        <v>469</v>
      </c>
      <c r="U69" s="76">
        <f t="shared" si="7"/>
        <v>469</v>
      </c>
    </row>
    <row r="70" spans="1:21" ht="12.75" customHeight="1" x14ac:dyDescent="0.2">
      <c r="A70" s="25">
        <v>3421</v>
      </c>
      <c r="B70" s="25">
        <v>5331</v>
      </c>
      <c r="C70" s="24"/>
      <c r="D70" s="30" t="s">
        <v>33</v>
      </c>
      <c r="E70" s="29">
        <v>3100</v>
      </c>
      <c r="F70" s="21"/>
      <c r="G70" s="21">
        <f t="shared" si="18"/>
        <v>3100</v>
      </c>
      <c r="H70" s="20"/>
      <c r="I70" s="20">
        <f t="shared" si="19"/>
        <v>3100</v>
      </c>
      <c r="J70" s="57"/>
      <c r="K70" s="57">
        <f t="shared" si="20"/>
        <v>3100</v>
      </c>
      <c r="L70" s="58">
        <v>159</v>
      </c>
      <c r="M70" s="60">
        <f t="shared" si="21"/>
        <v>3259</v>
      </c>
      <c r="N70" s="61"/>
      <c r="O70" s="63">
        <f t="shared" si="26"/>
        <v>3259</v>
      </c>
      <c r="P70" s="66"/>
      <c r="Q70" s="66">
        <f t="shared" si="23"/>
        <v>3259</v>
      </c>
      <c r="R70" s="69"/>
      <c r="S70" s="69">
        <f t="shared" si="25"/>
        <v>3259</v>
      </c>
      <c r="T70" s="74">
        <v>-300</v>
      </c>
      <c r="U70" s="76">
        <f t="shared" si="7"/>
        <v>2959</v>
      </c>
    </row>
    <row r="71" spans="1:21" ht="21" customHeight="1" x14ac:dyDescent="0.2">
      <c r="A71" s="25">
        <v>3421</v>
      </c>
      <c r="B71" s="32" t="s">
        <v>32</v>
      </c>
      <c r="C71" s="24"/>
      <c r="D71" s="30" t="s">
        <v>31</v>
      </c>
      <c r="E71" s="29">
        <v>0</v>
      </c>
      <c r="F71" s="21"/>
      <c r="G71" s="21">
        <f t="shared" si="18"/>
        <v>0</v>
      </c>
      <c r="H71" s="20"/>
      <c r="I71" s="20">
        <f t="shared" si="19"/>
        <v>0</v>
      </c>
      <c r="J71" s="57"/>
      <c r="K71" s="57">
        <f t="shared" si="20"/>
        <v>0</v>
      </c>
      <c r="L71" s="58"/>
      <c r="M71" s="60">
        <f t="shared" si="21"/>
        <v>0</v>
      </c>
      <c r="N71" s="61"/>
      <c r="O71" s="63">
        <f t="shared" si="26"/>
        <v>0</v>
      </c>
      <c r="P71" s="66"/>
      <c r="Q71" s="66">
        <f t="shared" si="23"/>
        <v>0</v>
      </c>
      <c r="R71" s="69"/>
      <c r="S71" s="69">
        <f t="shared" si="25"/>
        <v>0</v>
      </c>
      <c r="T71" s="74"/>
      <c r="U71" s="76">
        <f t="shared" si="7"/>
        <v>0</v>
      </c>
    </row>
    <row r="72" spans="1:21" ht="12.75" customHeight="1" x14ac:dyDescent="0.2">
      <c r="A72" s="25">
        <v>3421</v>
      </c>
      <c r="B72" s="25">
        <v>6351</v>
      </c>
      <c r="C72" s="24"/>
      <c r="D72" s="30" t="s">
        <v>30</v>
      </c>
      <c r="E72" s="29">
        <v>0</v>
      </c>
      <c r="F72" s="21"/>
      <c r="G72" s="21">
        <f t="shared" si="18"/>
        <v>0</v>
      </c>
      <c r="H72" s="20"/>
      <c r="I72" s="20">
        <f t="shared" si="19"/>
        <v>0</v>
      </c>
      <c r="J72" s="57"/>
      <c r="K72" s="57">
        <f t="shared" si="20"/>
        <v>0</v>
      </c>
      <c r="L72" s="58"/>
      <c r="M72" s="60">
        <f t="shared" si="21"/>
        <v>0</v>
      </c>
      <c r="N72" s="61"/>
      <c r="O72" s="63">
        <f t="shared" si="26"/>
        <v>0</v>
      </c>
      <c r="P72" s="66"/>
      <c r="Q72" s="66">
        <f t="shared" si="23"/>
        <v>0</v>
      </c>
      <c r="R72" s="69"/>
      <c r="S72" s="69">
        <f t="shared" si="25"/>
        <v>0</v>
      </c>
      <c r="T72" s="74"/>
      <c r="U72" s="76">
        <f t="shared" si="7"/>
        <v>0</v>
      </c>
    </row>
    <row r="73" spans="1:21" ht="12.75" customHeight="1" x14ac:dyDescent="0.2">
      <c r="A73" s="25"/>
      <c r="B73" s="25"/>
      <c r="C73" s="31">
        <v>204</v>
      </c>
      <c r="D73" s="30" t="s">
        <v>29</v>
      </c>
      <c r="E73" s="29">
        <v>3800</v>
      </c>
      <c r="F73" s="21">
        <v>605</v>
      </c>
      <c r="G73" s="21">
        <f t="shared" si="18"/>
        <v>4405</v>
      </c>
      <c r="H73" s="20"/>
      <c r="I73" s="20">
        <f t="shared" si="19"/>
        <v>4405</v>
      </c>
      <c r="J73" s="57"/>
      <c r="K73" s="57">
        <f t="shared" si="20"/>
        <v>4405</v>
      </c>
      <c r="L73" s="58"/>
      <c r="M73" s="60">
        <f t="shared" si="21"/>
        <v>4405</v>
      </c>
      <c r="N73" s="61"/>
      <c r="O73" s="63">
        <f t="shared" si="26"/>
        <v>4405</v>
      </c>
      <c r="P73" s="66">
        <v>90</v>
      </c>
      <c r="Q73" s="66">
        <f t="shared" si="23"/>
        <v>4495</v>
      </c>
      <c r="R73" s="69"/>
      <c r="S73" s="69">
        <f t="shared" si="25"/>
        <v>4495</v>
      </c>
      <c r="T73" s="74"/>
      <c r="U73" s="76">
        <f t="shared" si="7"/>
        <v>4495</v>
      </c>
    </row>
    <row r="74" spans="1:21" ht="12.75" customHeight="1" x14ac:dyDescent="0.2">
      <c r="A74" s="25" t="s">
        <v>28</v>
      </c>
      <c r="B74" s="25"/>
      <c r="C74" s="24"/>
      <c r="D74" s="30" t="s">
        <v>27</v>
      </c>
      <c r="E74" s="29">
        <f>100+500+3000+180+700+8000+11000+4000+1828+1565+16039</f>
        <v>46912</v>
      </c>
      <c r="F74" s="21">
        <f>40400+500+660+300-3600</f>
        <v>38260</v>
      </c>
      <c r="G74" s="21">
        <f t="shared" si="18"/>
        <v>85172</v>
      </c>
      <c r="H74" s="20">
        <f>600+400</f>
        <v>1000</v>
      </c>
      <c r="I74" s="20">
        <f t="shared" si="19"/>
        <v>86172</v>
      </c>
      <c r="J74" s="57">
        <f>3500+515</f>
        <v>4015</v>
      </c>
      <c r="K74" s="57">
        <f t="shared" si="20"/>
        <v>90187</v>
      </c>
      <c r="L74" s="58">
        <f>4640+200</f>
        <v>4840</v>
      </c>
      <c r="M74" s="60">
        <f t="shared" si="21"/>
        <v>95027</v>
      </c>
      <c r="N74" s="61"/>
      <c r="O74" s="63">
        <f t="shared" si="26"/>
        <v>95027</v>
      </c>
      <c r="P74" s="66">
        <f>700+1000+2000</f>
        <v>3700</v>
      </c>
      <c r="Q74" s="66">
        <f t="shared" si="23"/>
        <v>98727</v>
      </c>
      <c r="R74" s="69">
        <v>850</v>
      </c>
      <c r="S74" s="69">
        <f t="shared" si="25"/>
        <v>99577</v>
      </c>
      <c r="T74" s="74"/>
      <c r="U74" s="76">
        <f t="shared" si="7"/>
        <v>99577</v>
      </c>
    </row>
    <row r="75" spans="1:21" ht="12.75" customHeight="1" x14ac:dyDescent="0.2">
      <c r="A75" s="25" t="s">
        <v>26</v>
      </c>
      <c r="B75" s="25"/>
      <c r="C75" s="24"/>
      <c r="D75" s="30" t="s">
        <v>25</v>
      </c>
      <c r="E75" s="29">
        <f>7100+3642</f>
        <v>10742</v>
      </c>
      <c r="F75" s="21">
        <f>500+300+52</f>
        <v>852</v>
      </c>
      <c r="G75" s="21">
        <f t="shared" si="18"/>
        <v>11594</v>
      </c>
      <c r="H75" s="20">
        <f>1500+400</f>
        <v>1900</v>
      </c>
      <c r="I75" s="20">
        <f t="shared" si="19"/>
        <v>13494</v>
      </c>
      <c r="J75" s="57"/>
      <c r="K75" s="57">
        <f t="shared" si="20"/>
        <v>13494</v>
      </c>
      <c r="L75" s="58"/>
      <c r="M75" s="60">
        <f t="shared" si="21"/>
        <v>13494</v>
      </c>
      <c r="N75" s="61"/>
      <c r="O75" s="63">
        <f t="shared" si="26"/>
        <v>13494</v>
      </c>
      <c r="P75" s="66">
        <v>778</v>
      </c>
      <c r="Q75" s="66">
        <f t="shared" si="23"/>
        <v>14272</v>
      </c>
      <c r="R75" s="69">
        <v>1500</v>
      </c>
      <c r="S75" s="69">
        <f t="shared" si="25"/>
        <v>15772</v>
      </c>
      <c r="T75" s="74">
        <v>102</v>
      </c>
      <c r="U75" s="76">
        <f t="shared" si="7"/>
        <v>15874</v>
      </c>
    </row>
    <row r="76" spans="1:21" ht="33.75" x14ac:dyDescent="0.2">
      <c r="A76" s="25" t="s">
        <v>24</v>
      </c>
      <c r="B76" s="25"/>
      <c r="C76" s="24"/>
      <c r="D76" s="30" t="s">
        <v>23</v>
      </c>
      <c r="E76" s="29">
        <f>5751+1000+5000+16500+300+10</f>
        <v>28561</v>
      </c>
      <c r="F76" s="21">
        <v>500</v>
      </c>
      <c r="G76" s="21">
        <f t="shared" si="18"/>
        <v>29061</v>
      </c>
      <c r="H76" s="73">
        <f>1570+3173+190+10000</f>
        <v>14933</v>
      </c>
      <c r="I76" s="20">
        <f t="shared" si="19"/>
        <v>43994</v>
      </c>
      <c r="J76" s="57"/>
      <c r="K76" s="57">
        <f t="shared" si="20"/>
        <v>43994</v>
      </c>
      <c r="L76" s="58">
        <f>-4640+500</f>
        <v>-4140</v>
      </c>
      <c r="M76" s="60">
        <f t="shared" si="21"/>
        <v>39854</v>
      </c>
      <c r="N76" s="61">
        <v>3500</v>
      </c>
      <c r="O76" s="63">
        <f t="shared" si="26"/>
        <v>43354</v>
      </c>
      <c r="P76" s="66">
        <f>3000+960</f>
        <v>3960</v>
      </c>
      <c r="Q76" s="66">
        <f t="shared" si="23"/>
        <v>47314</v>
      </c>
      <c r="R76" s="69">
        <f>1000+959</f>
        <v>1959</v>
      </c>
      <c r="S76" s="69">
        <f t="shared" si="25"/>
        <v>49273</v>
      </c>
      <c r="T76" s="74">
        <v>700</v>
      </c>
      <c r="U76" s="76">
        <f t="shared" si="7"/>
        <v>49973</v>
      </c>
    </row>
    <row r="77" spans="1:21" ht="12.75" customHeight="1" x14ac:dyDescent="0.2">
      <c r="A77" s="25" t="s">
        <v>22</v>
      </c>
      <c r="B77" s="25"/>
      <c r="C77" s="24"/>
      <c r="D77" s="30" t="s">
        <v>21</v>
      </c>
      <c r="E77" s="29">
        <v>200</v>
      </c>
      <c r="F77" s="21"/>
      <c r="G77" s="21">
        <f t="shared" si="18"/>
        <v>200</v>
      </c>
      <c r="H77" s="20"/>
      <c r="I77" s="20">
        <f t="shared" si="19"/>
        <v>200</v>
      </c>
      <c r="J77" s="57"/>
      <c r="K77" s="57">
        <f t="shared" si="20"/>
        <v>200</v>
      </c>
      <c r="L77" s="58"/>
      <c r="M77" s="60">
        <f t="shared" si="21"/>
        <v>200</v>
      </c>
      <c r="N77" s="61"/>
      <c r="O77" s="63">
        <f t="shared" si="26"/>
        <v>200</v>
      </c>
      <c r="P77" s="66"/>
      <c r="Q77" s="66">
        <f t="shared" si="23"/>
        <v>200</v>
      </c>
      <c r="R77" s="69"/>
      <c r="S77" s="69">
        <f t="shared" si="25"/>
        <v>200</v>
      </c>
      <c r="T77" s="74"/>
      <c r="U77" s="76">
        <f t="shared" si="7"/>
        <v>200</v>
      </c>
    </row>
    <row r="78" spans="1:21" ht="12.75" customHeight="1" x14ac:dyDescent="0.2">
      <c r="A78" s="25" t="s">
        <v>20</v>
      </c>
      <c r="B78" s="25"/>
      <c r="C78" s="24"/>
      <c r="D78" s="30" t="s">
        <v>19</v>
      </c>
      <c r="E78" s="29">
        <f>5001+3050</f>
        <v>8051</v>
      </c>
      <c r="F78" s="21"/>
      <c r="G78" s="21">
        <f t="shared" si="18"/>
        <v>8051</v>
      </c>
      <c r="H78" s="20"/>
      <c r="I78" s="20">
        <f t="shared" si="19"/>
        <v>8051</v>
      </c>
      <c r="J78" s="57"/>
      <c r="K78" s="57">
        <f t="shared" si="20"/>
        <v>8051</v>
      </c>
      <c r="L78" s="58"/>
      <c r="M78" s="60">
        <f t="shared" si="21"/>
        <v>8051</v>
      </c>
      <c r="N78" s="61"/>
      <c r="O78" s="63">
        <f t="shared" si="26"/>
        <v>8051</v>
      </c>
      <c r="P78" s="66"/>
      <c r="Q78" s="66">
        <f t="shared" si="23"/>
        <v>8051</v>
      </c>
      <c r="R78" s="69"/>
      <c r="S78" s="69">
        <f t="shared" si="25"/>
        <v>8051</v>
      </c>
      <c r="T78" s="74"/>
      <c r="U78" s="76">
        <f t="shared" ref="U78:U82" si="27">SUM(S78:T78)</f>
        <v>8051</v>
      </c>
    </row>
    <row r="79" spans="1:21" ht="24.75" customHeight="1" x14ac:dyDescent="0.2">
      <c r="A79" s="25" t="s">
        <v>18</v>
      </c>
      <c r="B79" s="25"/>
      <c r="C79" s="24"/>
      <c r="D79" s="30" t="s">
        <v>17</v>
      </c>
      <c r="E79" s="29">
        <v>250</v>
      </c>
      <c r="F79" s="21"/>
      <c r="G79" s="21">
        <f t="shared" si="18"/>
        <v>250</v>
      </c>
      <c r="H79" s="20"/>
      <c r="I79" s="20">
        <f t="shared" si="19"/>
        <v>250</v>
      </c>
      <c r="J79" s="57"/>
      <c r="K79" s="57">
        <f t="shared" si="20"/>
        <v>250</v>
      </c>
      <c r="L79" s="58"/>
      <c r="M79" s="60">
        <f t="shared" si="21"/>
        <v>250</v>
      </c>
      <c r="N79" s="61"/>
      <c r="O79" s="63">
        <f t="shared" si="26"/>
        <v>250</v>
      </c>
      <c r="P79" s="66"/>
      <c r="Q79" s="66">
        <f t="shared" si="23"/>
        <v>250</v>
      </c>
      <c r="R79" s="69"/>
      <c r="S79" s="69">
        <f t="shared" si="25"/>
        <v>250</v>
      </c>
      <c r="T79" s="74"/>
      <c r="U79" s="76">
        <f t="shared" si="27"/>
        <v>250</v>
      </c>
    </row>
    <row r="80" spans="1:21" ht="21.75" customHeight="1" x14ac:dyDescent="0.2">
      <c r="A80" s="25" t="s">
        <v>16</v>
      </c>
      <c r="B80" s="25"/>
      <c r="C80" s="24"/>
      <c r="D80" s="30" t="s">
        <v>15</v>
      </c>
      <c r="E80" s="29">
        <f>5935+4500+77000+350+1100</f>
        <v>88885</v>
      </c>
      <c r="F80" s="21"/>
      <c r="G80" s="21">
        <f t="shared" si="18"/>
        <v>88885</v>
      </c>
      <c r="H80" s="20"/>
      <c r="I80" s="20">
        <f t="shared" si="19"/>
        <v>88885</v>
      </c>
      <c r="J80" s="57"/>
      <c r="K80" s="57">
        <f t="shared" si="20"/>
        <v>88885</v>
      </c>
      <c r="L80" s="58">
        <v>180</v>
      </c>
      <c r="M80" s="60">
        <f t="shared" si="21"/>
        <v>89065</v>
      </c>
      <c r="N80" s="61"/>
      <c r="O80" s="63">
        <f t="shared" si="26"/>
        <v>89065</v>
      </c>
      <c r="P80" s="66">
        <v>5158</v>
      </c>
      <c r="Q80" s="66">
        <f t="shared" si="23"/>
        <v>94223</v>
      </c>
      <c r="R80" s="69">
        <v>260</v>
      </c>
      <c r="S80" s="69">
        <f t="shared" si="25"/>
        <v>94483</v>
      </c>
      <c r="T80" s="74">
        <f>281+742</f>
        <v>1023</v>
      </c>
      <c r="U80" s="76">
        <f t="shared" si="27"/>
        <v>95506</v>
      </c>
    </row>
    <row r="81" spans="1:21" ht="12.75" customHeight="1" x14ac:dyDescent="0.2">
      <c r="A81" s="25" t="s">
        <v>14</v>
      </c>
      <c r="B81" s="25"/>
      <c r="C81" s="24"/>
      <c r="D81" s="30" t="s">
        <v>13</v>
      </c>
      <c r="E81" s="29">
        <v>8500</v>
      </c>
      <c r="F81" s="21"/>
      <c r="G81" s="21">
        <f t="shared" si="18"/>
        <v>8500</v>
      </c>
      <c r="H81" s="20"/>
      <c r="I81" s="20">
        <f t="shared" si="19"/>
        <v>8500</v>
      </c>
      <c r="J81" s="57"/>
      <c r="K81" s="57">
        <f t="shared" si="20"/>
        <v>8500</v>
      </c>
      <c r="L81" s="58">
        <v>5000</v>
      </c>
      <c r="M81" s="60">
        <f t="shared" si="21"/>
        <v>13500</v>
      </c>
      <c r="N81" s="61"/>
      <c r="O81" s="63">
        <f t="shared" si="26"/>
        <v>13500</v>
      </c>
      <c r="P81" s="66"/>
      <c r="Q81" s="66">
        <f t="shared" si="23"/>
        <v>13500</v>
      </c>
      <c r="R81" s="69"/>
      <c r="S81" s="69">
        <f t="shared" si="25"/>
        <v>13500</v>
      </c>
      <c r="T81" s="74"/>
      <c r="U81" s="76">
        <f t="shared" si="27"/>
        <v>13500</v>
      </c>
    </row>
    <row r="82" spans="1:21" ht="12.75" customHeight="1" x14ac:dyDescent="0.2">
      <c r="A82" s="25" t="s">
        <v>12</v>
      </c>
      <c r="B82" s="25"/>
      <c r="C82" s="24"/>
      <c r="D82" s="30" t="s">
        <v>11</v>
      </c>
      <c r="E82" s="29"/>
      <c r="F82" s="21"/>
      <c r="G82" s="21">
        <f t="shared" si="18"/>
        <v>0</v>
      </c>
      <c r="H82" s="20"/>
      <c r="I82" s="20">
        <f t="shared" si="19"/>
        <v>0</v>
      </c>
      <c r="J82" s="57"/>
      <c r="K82" s="57">
        <f t="shared" si="20"/>
        <v>0</v>
      </c>
      <c r="L82" s="58"/>
      <c r="M82" s="60">
        <f t="shared" si="21"/>
        <v>0</v>
      </c>
      <c r="N82" s="61"/>
      <c r="O82" s="63">
        <f t="shared" si="26"/>
        <v>0</v>
      </c>
      <c r="P82" s="66">
        <v>332</v>
      </c>
      <c r="Q82" s="66">
        <f t="shared" si="23"/>
        <v>332</v>
      </c>
      <c r="R82" s="69">
        <v>18</v>
      </c>
      <c r="S82" s="69">
        <f t="shared" si="25"/>
        <v>350</v>
      </c>
      <c r="T82" s="74"/>
      <c r="U82" s="76">
        <f t="shared" si="27"/>
        <v>350</v>
      </c>
    </row>
    <row r="83" spans="1:21" x14ac:dyDescent="0.2">
      <c r="A83" s="19"/>
      <c r="B83" s="19"/>
      <c r="C83" s="27"/>
      <c r="D83" s="18" t="s">
        <v>10</v>
      </c>
      <c r="E83" s="17">
        <f>SUM(E52:E82)</f>
        <v>253340</v>
      </c>
      <c r="F83" s="71">
        <f>SUM(F52:F82)</f>
        <v>162565</v>
      </c>
      <c r="G83" s="17">
        <f t="shared" si="18"/>
        <v>415905</v>
      </c>
      <c r="H83" s="71">
        <f>SUM(H52:H82)</f>
        <v>-33091</v>
      </c>
      <c r="I83" s="17">
        <f t="shared" si="19"/>
        <v>382814</v>
      </c>
      <c r="J83" s="28">
        <f>SUM(J52:J82)</f>
        <v>8115</v>
      </c>
      <c r="K83" s="17">
        <f t="shared" si="20"/>
        <v>390929</v>
      </c>
      <c r="L83" s="28">
        <f>SUM(L52:L82)</f>
        <v>8061</v>
      </c>
      <c r="M83" s="17">
        <f t="shared" si="20"/>
        <v>398990</v>
      </c>
      <c r="N83" s="28">
        <f>SUM(N52:N82)</f>
        <v>3800</v>
      </c>
      <c r="O83" s="17">
        <f>M83+N83</f>
        <v>402790</v>
      </c>
      <c r="P83" s="28">
        <f>SUM(P52:P82)</f>
        <v>46210</v>
      </c>
      <c r="Q83" s="17">
        <f>O83+P83</f>
        <v>449000</v>
      </c>
      <c r="R83" s="28">
        <f>SUM(R52:R82)</f>
        <v>6643</v>
      </c>
      <c r="S83" s="17">
        <f>Q83+R83</f>
        <v>455643</v>
      </c>
      <c r="T83" s="28">
        <f>SUM(T52:T82)</f>
        <v>1664</v>
      </c>
      <c r="U83" s="17">
        <f>SUM(S83:T83)</f>
        <v>457307</v>
      </c>
    </row>
    <row r="84" spans="1:21" x14ac:dyDescent="0.2">
      <c r="A84" s="19"/>
      <c r="B84" s="19"/>
      <c r="C84" s="27"/>
      <c r="D84" s="18" t="s">
        <v>9</v>
      </c>
      <c r="E84" s="17">
        <f>E51-E83</f>
        <v>0</v>
      </c>
      <c r="F84" s="17"/>
      <c r="G84" s="17">
        <f>G51-G83</f>
        <v>-150277</v>
      </c>
      <c r="H84" s="17"/>
      <c r="I84" s="17">
        <f>I51-I83</f>
        <v>-110149</v>
      </c>
      <c r="J84" s="17"/>
      <c r="K84" s="17">
        <f>K51-K83</f>
        <v>-114863</v>
      </c>
      <c r="L84" s="17"/>
      <c r="M84" s="17">
        <f>M51-M83</f>
        <v>-109775</v>
      </c>
      <c r="N84" s="17"/>
      <c r="O84" s="17">
        <f>O51-O83</f>
        <v>-103715</v>
      </c>
      <c r="P84" s="17"/>
      <c r="Q84" s="17">
        <f>Q51-Q83</f>
        <v>-143232</v>
      </c>
      <c r="R84" s="17"/>
      <c r="S84" s="17">
        <f>S51-S83</f>
        <v>-149315</v>
      </c>
      <c r="T84" s="17"/>
      <c r="U84" s="17">
        <f>U51-U83</f>
        <v>-129370</v>
      </c>
    </row>
    <row r="85" spans="1:21" ht="12.75" customHeight="1" x14ac:dyDescent="0.2">
      <c r="A85" s="25">
        <v>8115</v>
      </c>
      <c r="B85" s="25"/>
      <c r="C85" s="24"/>
      <c r="D85" s="26" t="s">
        <v>8</v>
      </c>
      <c r="E85" s="22">
        <v>0</v>
      </c>
      <c r="F85" s="21">
        <f>95042+1700-20000-1465</f>
        <v>75277</v>
      </c>
      <c r="G85" s="21">
        <f>SUM(E85:F85)</f>
        <v>75277</v>
      </c>
      <c r="H85" s="73">
        <f>-49227-901+10000</f>
        <v>-40128</v>
      </c>
      <c r="I85" s="20">
        <f>SUM(G85:H85)</f>
        <v>35149</v>
      </c>
      <c r="J85" s="57">
        <v>4714</v>
      </c>
      <c r="K85" s="57">
        <f>SUM(I85:J85)</f>
        <v>39863</v>
      </c>
      <c r="L85" s="58"/>
      <c r="M85" s="60">
        <f>K85+L85-6110+1022</f>
        <v>34775</v>
      </c>
      <c r="N85" s="61"/>
      <c r="O85" s="63">
        <f>M85-N51+N83</f>
        <v>28715</v>
      </c>
      <c r="P85" s="64">
        <f>38977+40+500</f>
        <v>39517</v>
      </c>
      <c r="Q85" s="66">
        <f t="shared" ref="Q85:Q89" si="28">O85+P85</f>
        <v>68232</v>
      </c>
      <c r="R85" s="69">
        <f>R83-R51</f>
        <v>6083</v>
      </c>
      <c r="S85" s="69">
        <f t="shared" ref="S85:U89" si="29">Q85+R85</f>
        <v>74315</v>
      </c>
      <c r="T85" s="74">
        <f>T83-T51</f>
        <v>-19945</v>
      </c>
      <c r="U85" s="74">
        <f t="shared" si="29"/>
        <v>54370</v>
      </c>
    </row>
    <row r="86" spans="1:21" ht="12.75" customHeight="1" x14ac:dyDescent="0.2">
      <c r="A86" s="25">
        <v>8124</v>
      </c>
      <c r="B86" s="25"/>
      <c r="C86" s="24"/>
      <c r="D86" s="26" t="s">
        <v>7</v>
      </c>
      <c r="E86" s="22">
        <v>-6000</v>
      </c>
      <c r="F86" s="21">
        <v>0</v>
      </c>
      <c r="G86" s="21">
        <f>SUM(E86:F86)</f>
        <v>-6000</v>
      </c>
      <c r="H86" s="20">
        <v>0</v>
      </c>
      <c r="I86" s="20">
        <f>SUM(G86:H86)</f>
        <v>-6000</v>
      </c>
      <c r="J86" s="57"/>
      <c r="K86" s="57">
        <f>SUM(I86:J86)</f>
        <v>-6000</v>
      </c>
      <c r="L86" s="58"/>
      <c r="M86" s="60">
        <f t="shared" ref="M86:M89" si="30">K86+L86</f>
        <v>-6000</v>
      </c>
      <c r="N86" s="61"/>
      <c r="O86" s="61">
        <v>-6000</v>
      </c>
      <c r="P86" s="64"/>
      <c r="Q86" s="66">
        <f t="shared" si="28"/>
        <v>-6000</v>
      </c>
      <c r="R86" s="68"/>
      <c r="S86" s="69">
        <f t="shared" si="29"/>
        <v>-6000</v>
      </c>
      <c r="T86" s="74"/>
      <c r="U86" s="74">
        <v>-6000</v>
      </c>
    </row>
    <row r="87" spans="1:21" ht="12.75" customHeight="1" x14ac:dyDescent="0.2">
      <c r="A87" s="25">
        <v>8117</v>
      </c>
      <c r="B87" s="25"/>
      <c r="C87" s="24"/>
      <c r="D87" s="23" t="s">
        <v>6</v>
      </c>
      <c r="E87" s="22">
        <v>6000</v>
      </c>
      <c r="F87" s="21">
        <v>0</v>
      </c>
      <c r="G87" s="21">
        <f>SUM(E87:F87)</f>
        <v>6000</v>
      </c>
      <c r="H87" s="20">
        <v>0</v>
      </c>
      <c r="I87" s="20">
        <f>SUM(G87:H87)</f>
        <v>6000</v>
      </c>
      <c r="J87" s="57">
        <v>0</v>
      </c>
      <c r="K87" s="57">
        <f>SUM(I87:J87)</f>
        <v>6000</v>
      </c>
      <c r="L87" s="58"/>
      <c r="M87" s="60">
        <f t="shared" si="30"/>
        <v>6000</v>
      </c>
      <c r="N87" s="61"/>
      <c r="O87" s="61">
        <v>6000</v>
      </c>
      <c r="P87" s="64"/>
      <c r="Q87" s="66">
        <f t="shared" si="28"/>
        <v>6000</v>
      </c>
      <c r="R87" s="68"/>
      <c r="S87" s="69">
        <f t="shared" si="29"/>
        <v>6000</v>
      </c>
      <c r="T87" s="74"/>
      <c r="U87" s="74">
        <v>6000</v>
      </c>
    </row>
    <row r="88" spans="1:21" ht="12.75" customHeight="1" x14ac:dyDescent="0.2">
      <c r="A88" s="25">
        <v>8123</v>
      </c>
      <c r="B88" s="25"/>
      <c r="C88" s="24"/>
      <c r="D88" s="23" t="s">
        <v>5</v>
      </c>
      <c r="E88" s="22"/>
      <c r="F88" s="21">
        <v>55000</v>
      </c>
      <c r="G88" s="21">
        <f>SUM(E88:F88)</f>
        <v>55000</v>
      </c>
      <c r="H88" s="20">
        <v>0</v>
      </c>
      <c r="I88" s="20">
        <f>SUM(G88:H88)</f>
        <v>55000</v>
      </c>
      <c r="J88" s="57">
        <v>0</v>
      </c>
      <c r="K88" s="57">
        <f>SUM(I88:J88)</f>
        <v>55000</v>
      </c>
      <c r="L88" s="58"/>
      <c r="M88" s="60">
        <f t="shared" si="30"/>
        <v>55000</v>
      </c>
      <c r="N88" s="61"/>
      <c r="O88" s="61">
        <v>55000</v>
      </c>
      <c r="P88" s="64"/>
      <c r="Q88" s="66">
        <f t="shared" si="28"/>
        <v>55000</v>
      </c>
      <c r="R88" s="68"/>
      <c r="S88" s="69">
        <f t="shared" si="29"/>
        <v>55000</v>
      </c>
      <c r="T88" s="74"/>
      <c r="U88" s="74">
        <v>55000</v>
      </c>
    </row>
    <row r="89" spans="1:21" ht="12.75" customHeight="1" x14ac:dyDescent="0.2">
      <c r="A89" s="25">
        <v>8118</v>
      </c>
      <c r="B89" s="25"/>
      <c r="C89" s="24"/>
      <c r="D89" s="23" t="s">
        <v>4</v>
      </c>
      <c r="E89" s="22"/>
      <c r="F89" s="21">
        <v>20000</v>
      </c>
      <c r="G89" s="21">
        <f>SUM(E89:F89)</f>
        <v>20000</v>
      </c>
      <c r="H89" s="20">
        <v>0</v>
      </c>
      <c r="I89" s="20">
        <v>20000</v>
      </c>
      <c r="J89" s="57">
        <v>0</v>
      </c>
      <c r="K89" s="57">
        <v>20000</v>
      </c>
      <c r="L89" s="58"/>
      <c r="M89" s="60">
        <f t="shared" si="30"/>
        <v>20000</v>
      </c>
      <c r="N89" s="61"/>
      <c r="O89" s="61">
        <v>20000</v>
      </c>
      <c r="P89" s="64"/>
      <c r="Q89" s="66">
        <f t="shared" si="28"/>
        <v>20000</v>
      </c>
      <c r="R89" s="68"/>
      <c r="S89" s="69">
        <f t="shared" si="29"/>
        <v>20000</v>
      </c>
      <c r="T89" s="74"/>
      <c r="U89" s="74">
        <v>20000</v>
      </c>
    </row>
    <row r="90" spans="1:21" x14ac:dyDescent="0.2">
      <c r="A90" s="19"/>
      <c r="B90" s="19"/>
      <c r="C90" s="19"/>
      <c r="D90" s="18" t="s">
        <v>3</v>
      </c>
      <c r="E90" s="17">
        <v>0</v>
      </c>
      <c r="F90" s="17"/>
      <c r="G90" s="17">
        <f>SUM(G85:G89)</f>
        <v>150277</v>
      </c>
      <c r="H90" s="17"/>
      <c r="I90" s="17">
        <f>SUM(I85:I89)</f>
        <v>110149</v>
      </c>
      <c r="J90" s="17"/>
      <c r="K90" s="17">
        <f>SUM(K85:K89)</f>
        <v>114863</v>
      </c>
      <c r="L90" s="17"/>
      <c r="M90" s="17">
        <f>SUM(M85:M89)</f>
        <v>109775</v>
      </c>
      <c r="N90" s="17"/>
      <c r="O90" s="17">
        <f>SUM(O85:O89)</f>
        <v>103715</v>
      </c>
      <c r="P90" s="17"/>
      <c r="Q90" s="17">
        <f>SUM(Q85:Q89)</f>
        <v>143232</v>
      </c>
      <c r="R90" s="17"/>
      <c r="S90" s="17">
        <f>SUM(S85:S89)</f>
        <v>149315</v>
      </c>
      <c r="T90" s="17"/>
      <c r="U90" s="17">
        <f>SUM(U85:U89)</f>
        <v>129370</v>
      </c>
    </row>
    <row r="91" spans="1:21" ht="12.75" customHeight="1" x14ac:dyDescent="0.2">
      <c r="A91" s="6"/>
      <c r="B91" s="6"/>
      <c r="C91" s="6"/>
      <c r="D91" s="15"/>
    </row>
    <row r="92" spans="1:21" ht="12.75" customHeight="1" x14ac:dyDescent="0.2">
      <c r="A92" s="6"/>
      <c r="B92" s="6"/>
      <c r="C92" s="6"/>
      <c r="D92" s="81"/>
      <c r="E92" s="81"/>
      <c r="F92" s="81"/>
      <c r="G92" s="70"/>
      <c r="H92" s="77"/>
    </row>
    <row r="93" spans="1:21" ht="12.75" customHeight="1" x14ac:dyDescent="0.2">
      <c r="A93" s="6"/>
      <c r="B93" s="6"/>
      <c r="C93" s="6"/>
      <c r="D93" s="15"/>
    </row>
    <row r="94" spans="1:21" ht="12.75" customHeight="1" x14ac:dyDescent="0.2">
      <c r="A94" s="6"/>
      <c r="B94" s="6"/>
      <c r="C94" s="6"/>
      <c r="D94" s="15"/>
    </row>
    <row r="95" spans="1:21" ht="12.75" customHeight="1" x14ac:dyDescent="0.2">
      <c r="A95" s="6"/>
      <c r="B95" s="6"/>
      <c r="C95" s="6"/>
      <c r="D95" s="15"/>
    </row>
    <row r="96" spans="1:21" ht="12.75" customHeight="1" x14ac:dyDescent="0.2">
      <c r="A96" s="16"/>
      <c r="B96" s="16"/>
      <c r="C96" s="16"/>
      <c r="D96" s="15"/>
    </row>
    <row r="97" spans="1:4" ht="12.75" customHeight="1" x14ac:dyDescent="0.2">
      <c r="A97" s="6"/>
      <c r="B97" s="6"/>
      <c r="C97" s="6"/>
      <c r="D97" s="15"/>
    </row>
    <row r="98" spans="1:4" ht="12.75" customHeight="1" x14ac:dyDescent="0.2">
      <c r="A98" s="6"/>
      <c r="B98" s="6"/>
      <c r="C98" s="6"/>
      <c r="D98" s="15"/>
    </row>
    <row r="99" spans="1:4" ht="12.75" customHeight="1" x14ac:dyDescent="0.2">
      <c r="A99" s="6"/>
      <c r="B99" s="6"/>
      <c r="C99" s="6"/>
      <c r="D99" s="15"/>
    </row>
    <row r="100" spans="1:4" ht="12.75" customHeight="1" x14ac:dyDescent="0.2">
      <c r="A100" s="6"/>
      <c r="B100" s="6"/>
      <c r="C100" s="6"/>
      <c r="D100" s="15"/>
    </row>
    <row r="101" spans="1:4" ht="12.75" customHeight="1" x14ac:dyDescent="0.2">
      <c r="A101" s="6"/>
      <c r="B101" s="6"/>
      <c r="C101" s="6"/>
      <c r="D101" s="15"/>
    </row>
    <row r="102" spans="1:4" ht="12.75" customHeight="1" x14ac:dyDescent="0.2">
      <c r="A102" s="6"/>
      <c r="B102" s="6"/>
      <c r="C102" s="6"/>
      <c r="D102" s="15"/>
    </row>
    <row r="103" spans="1:4" ht="12.75" customHeight="1" x14ac:dyDescent="0.2">
      <c r="A103" s="6"/>
      <c r="B103" s="6"/>
      <c r="C103" s="6"/>
      <c r="D103" s="15"/>
    </row>
    <row r="104" spans="1:4" ht="12.75" customHeight="1" x14ac:dyDescent="0.2">
      <c r="A104" s="6"/>
      <c r="B104" s="6"/>
      <c r="C104" s="6"/>
      <c r="D104" s="15"/>
    </row>
    <row r="105" spans="1:4" ht="12.75" customHeight="1" x14ac:dyDescent="0.2">
      <c r="A105" s="6"/>
      <c r="B105" s="6"/>
      <c r="C105" s="6"/>
      <c r="D105" s="15"/>
    </row>
    <row r="106" spans="1:4" ht="12.75" customHeight="1" x14ac:dyDescent="0.2">
      <c r="A106" s="6"/>
      <c r="B106" s="6"/>
      <c r="C106" s="6"/>
      <c r="D106" s="15"/>
    </row>
    <row r="107" spans="1:4" ht="12.75" customHeight="1" x14ac:dyDescent="0.2">
      <c r="A107" s="6"/>
      <c r="B107" s="6"/>
      <c r="C107" s="6"/>
      <c r="D107" s="15"/>
    </row>
    <row r="108" spans="1:4" ht="12.75" customHeight="1" x14ac:dyDescent="0.2">
      <c r="A108" s="6"/>
      <c r="B108" s="6"/>
      <c r="C108" s="6"/>
      <c r="D108" s="15"/>
    </row>
    <row r="109" spans="1:4" ht="12.75" customHeight="1" x14ac:dyDescent="0.2">
      <c r="A109" s="6"/>
      <c r="B109" s="6"/>
      <c r="C109" s="6"/>
      <c r="D109" s="15"/>
    </row>
    <row r="110" spans="1:4" ht="12.75" customHeight="1" x14ac:dyDescent="0.2">
      <c r="A110" s="6"/>
      <c r="B110" s="6"/>
      <c r="C110" s="6"/>
      <c r="D110" s="15"/>
    </row>
    <row r="111" spans="1:4" ht="12.75" customHeight="1" x14ac:dyDescent="0.2">
      <c r="A111" s="6"/>
      <c r="B111" s="6"/>
      <c r="C111" s="6"/>
      <c r="D111" s="15"/>
    </row>
    <row r="112" spans="1:4" ht="12.75" customHeight="1" x14ac:dyDescent="0.2">
      <c r="A112" s="6"/>
      <c r="B112" s="6"/>
      <c r="C112" s="6"/>
      <c r="D112" s="15"/>
    </row>
    <row r="113" spans="1:4" ht="12.75" customHeight="1" x14ac:dyDescent="0.2">
      <c r="A113" s="6"/>
      <c r="B113" s="6"/>
      <c r="C113" s="6"/>
      <c r="D113" s="15"/>
    </row>
    <row r="114" spans="1:4" ht="12.75" customHeight="1" x14ac:dyDescent="0.2">
      <c r="A114" s="6"/>
      <c r="B114" s="6"/>
      <c r="C114" s="6"/>
      <c r="D114" s="15"/>
    </row>
    <row r="115" spans="1:4" ht="12.75" customHeight="1" x14ac:dyDescent="0.2">
      <c r="A115" s="6"/>
      <c r="B115" s="6"/>
      <c r="C115" s="6"/>
      <c r="D115" s="15"/>
    </row>
    <row r="116" spans="1:4" ht="12.75" customHeight="1" x14ac:dyDescent="0.2">
      <c r="A116" s="6"/>
      <c r="B116" s="6"/>
      <c r="C116" s="6"/>
      <c r="D116" s="15"/>
    </row>
    <row r="117" spans="1:4" ht="12.75" customHeight="1" x14ac:dyDescent="0.2">
      <c r="A117" s="6"/>
      <c r="B117" s="6"/>
      <c r="C117" s="6"/>
      <c r="D117" s="15"/>
    </row>
    <row r="118" spans="1:4" ht="12.75" customHeight="1" x14ac:dyDescent="0.2">
      <c r="A118" s="6"/>
      <c r="B118" s="6"/>
      <c r="C118" s="6"/>
      <c r="D118" s="15"/>
    </row>
    <row r="119" spans="1:4" ht="12.75" customHeight="1" x14ac:dyDescent="0.2">
      <c r="A119" s="6"/>
      <c r="B119" s="6"/>
      <c r="C119" s="6"/>
      <c r="D119" s="15"/>
    </row>
    <row r="120" spans="1:4" ht="12.75" customHeight="1" x14ac:dyDescent="0.2">
      <c r="A120" s="6"/>
      <c r="B120" s="6"/>
      <c r="C120" s="6"/>
      <c r="D120" s="15"/>
    </row>
    <row r="121" spans="1:4" ht="12.75" customHeight="1" x14ac:dyDescent="0.2">
      <c r="A121" s="6"/>
      <c r="B121" s="6"/>
      <c r="C121" s="6"/>
      <c r="D121" s="15"/>
    </row>
    <row r="122" spans="1:4" ht="12.75" customHeight="1" x14ac:dyDescent="0.2">
      <c r="A122" s="6"/>
      <c r="B122" s="6"/>
      <c r="C122" s="6"/>
      <c r="D122" s="15"/>
    </row>
    <row r="123" spans="1:4" ht="12.75" customHeight="1" x14ac:dyDescent="0.2">
      <c r="A123" s="6"/>
      <c r="B123" s="6"/>
      <c r="C123" s="6"/>
      <c r="D123" s="15"/>
    </row>
    <row r="124" spans="1:4" ht="12.75" customHeight="1" x14ac:dyDescent="0.2">
      <c r="A124" s="6"/>
      <c r="B124" s="6"/>
      <c r="C124" s="6"/>
      <c r="D124" s="15"/>
    </row>
    <row r="125" spans="1:4" ht="12.75" customHeight="1" x14ac:dyDescent="0.2">
      <c r="A125" s="6"/>
      <c r="B125" s="6"/>
      <c r="C125" s="6"/>
      <c r="D125" s="15"/>
    </row>
    <row r="126" spans="1:4" ht="12.75" customHeight="1" x14ac:dyDescent="0.2">
      <c r="A126" s="6"/>
      <c r="B126" s="6"/>
      <c r="C126" s="6"/>
      <c r="D126" s="15"/>
    </row>
    <row r="127" spans="1:4" ht="26.25" customHeight="1" x14ac:dyDescent="0.2">
      <c r="A127" s="79"/>
      <c r="B127" s="79"/>
      <c r="C127" s="79"/>
      <c r="D127" s="79"/>
    </row>
    <row r="128" spans="1:4" ht="27.75" customHeight="1" x14ac:dyDescent="0.2">
      <c r="A128" s="14"/>
      <c r="B128" s="14"/>
      <c r="C128" s="14"/>
      <c r="D128" s="14"/>
    </row>
    <row r="129" spans="1:4" ht="12.75" customHeight="1" x14ac:dyDescent="0.2">
      <c r="A129" s="6"/>
      <c r="B129" s="6"/>
      <c r="C129" s="6"/>
      <c r="D129" s="12"/>
    </row>
    <row r="130" spans="1:4" ht="12.75" customHeight="1" x14ac:dyDescent="0.2">
      <c r="A130" s="6"/>
      <c r="B130" s="6"/>
      <c r="C130" s="6"/>
      <c r="D130" s="13"/>
    </row>
    <row r="131" spans="1:4" ht="12.75" customHeight="1" x14ac:dyDescent="0.2">
      <c r="A131" s="10"/>
      <c r="B131" s="10"/>
      <c r="C131" s="10"/>
      <c r="D131" s="9"/>
    </row>
    <row r="132" spans="1:4" ht="12.75" customHeight="1" x14ac:dyDescent="0.2">
      <c r="A132" s="6"/>
      <c r="B132" s="6"/>
      <c r="C132" s="6"/>
      <c r="D132" s="8"/>
    </row>
    <row r="133" spans="1:4" ht="12.75" customHeight="1" x14ac:dyDescent="0.2">
      <c r="A133" s="6"/>
      <c r="B133" s="6"/>
      <c r="C133" s="6"/>
      <c r="D133" s="8"/>
    </row>
    <row r="134" spans="1:4" ht="12.75" customHeight="1" x14ac:dyDescent="0.2">
      <c r="A134" s="10"/>
      <c r="B134" s="10"/>
      <c r="C134" s="10"/>
      <c r="D134" s="11"/>
    </row>
    <row r="135" spans="1:4" ht="12.75" customHeight="1" x14ac:dyDescent="0.2">
      <c r="A135" s="6"/>
      <c r="B135" s="6"/>
      <c r="C135" s="6"/>
      <c r="D135" s="12"/>
    </row>
    <row r="136" spans="1:4" ht="12.75" customHeight="1" x14ac:dyDescent="0.2">
      <c r="A136" s="10"/>
      <c r="B136" s="10"/>
      <c r="C136" s="10"/>
      <c r="D136" s="11"/>
    </row>
    <row r="137" spans="1:4" ht="12.75" customHeight="1" x14ac:dyDescent="0.2">
      <c r="A137" s="10"/>
      <c r="B137" s="10"/>
      <c r="C137" s="10"/>
      <c r="D137" s="9"/>
    </row>
    <row r="138" spans="1:4" ht="12.75" customHeight="1" x14ac:dyDescent="0.2">
      <c r="A138" s="10"/>
      <c r="B138" s="10"/>
      <c r="C138" s="10"/>
      <c r="D138" s="9"/>
    </row>
    <row r="139" spans="1:4" ht="12.75" customHeight="1" x14ac:dyDescent="0.2">
      <c r="A139" s="10"/>
      <c r="B139" s="10"/>
      <c r="C139" s="10"/>
      <c r="D139" s="9"/>
    </row>
    <row r="140" spans="1:4" ht="12.75" customHeight="1" x14ac:dyDescent="0.2">
      <c r="A140" s="10"/>
      <c r="B140" s="10"/>
      <c r="C140" s="10"/>
      <c r="D140" s="9"/>
    </row>
    <row r="141" spans="1:4" ht="12.75" customHeight="1" x14ac:dyDescent="0.2">
      <c r="A141" s="10"/>
      <c r="B141" s="10"/>
      <c r="C141" s="10"/>
      <c r="D141" s="9"/>
    </row>
    <row r="142" spans="1:4" ht="12.75" customHeight="1" x14ac:dyDescent="0.2">
      <c r="A142" s="10"/>
      <c r="B142" s="10"/>
      <c r="C142" s="10"/>
      <c r="D142" s="9"/>
    </row>
    <row r="143" spans="1:4" ht="12.75" customHeight="1" x14ac:dyDescent="0.2">
      <c r="A143" s="10"/>
      <c r="B143" s="10"/>
      <c r="C143" s="10"/>
      <c r="D143" s="9"/>
    </row>
    <row r="144" spans="1:4" ht="12.75" customHeight="1" x14ac:dyDescent="0.2">
      <c r="A144" s="10"/>
      <c r="B144" s="10"/>
      <c r="C144" s="10"/>
      <c r="D144" s="9"/>
    </row>
    <row r="145" spans="1:4" ht="12.75" customHeight="1" x14ac:dyDescent="0.2">
      <c r="A145" s="10"/>
      <c r="B145" s="10"/>
      <c r="C145" s="10"/>
      <c r="D145" s="9"/>
    </row>
    <row r="146" spans="1:4" ht="12.75" customHeight="1" x14ac:dyDescent="0.2">
      <c r="A146" s="6"/>
      <c r="B146" s="6"/>
      <c r="C146" s="6"/>
      <c r="D146" s="8"/>
    </row>
    <row r="147" spans="1:4" ht="12.75" customHeight="1" x14ac:dyDescent="0.2">
      <c r="A147" s="10"/>
      <c r="B147" s="10"/>
      <c r="C147" s="10"/>
      <c r="D147" s="9"/>
    </row>
    <row r="148" spans="1:4" ht="12.75" customHeight="1" x14ac:dyDescent="0.2">
      <c r="A148" s="6"/>
      <c r="B148" s="6"/>
      <c r="C148" s="6"/>
      <c r="D148" s="8"/>
    </row>
    <row r="149" spans="1:4" ht="12.75" customHeight="1" x14ac:dyDescent="0.2">
      <c r="A149" s="6"/>
      <c r="B149" s="6"/>
      <c r="C149" s="6"/>
      <c r="D149" s="8"/>
    </row>
    <row r="150" spans="1:4" ht="12.75" customHeight="1" x14ac:dyDescent="0.2">
      <c r="A150" s="6"/>
      <c r="B150" s="6"/>
      <c r="C150" s="6"/>
      <c r="D150" s="8"/>
    </row>
    <row r="151" spans="1:4" ht="12.75" customHeight="1" x14ac:dyDescent="0.2">
      <c r="A151" s="6"/>
      <c r="B151" s="6"/>
      <c r="C151" s="6"/>
      <c r="D151" s="8"/>
    </row>
    <row r="152" spans="1:4" ht="12.75" customHeight="1" x14ac:dyDescent="0.2">
      <c r="A152" s="6"/>
      <c r="B152" s="6"/>
      <c r="C152" s="6"/>
      <c r="D152" s="8"/>
    </row>
    <row r="153" spans="1:4" ht="12.75" customHeight="1" x14ac:dyDescent="0.2">
      <c r="A153" s="10"/>
      <c r="B153" s="10"/>
      <c r="C153" s="10"/>
      <c r="D153" s="9"/>
    </row>
    <row r="154" spans="1:4" ht="12.75" customHeight="1" x14ac:dyDescent="0.2">
      <c r="A154" s="10"/>
      <c r="B154" s="10"/>
      <c r="C154" s="10"/>
      <c r="D154" s="9"/>
    </row>
    <row r="155" spans="1:4" ht="12.75" customHeight="1" x14ac:dyDescent="0.2">
      <c r="A155" s="10"/>
      <c r="B155" s="10"/>
      <c r="C155" s="10"/>
      <c r="D155" s="9"/>
    </row>
    <row r="156" spans="1:4" ht="12.75" customHeight="1" x14ac:dyDescent="0.2">
      <c r="A156" s="10"/>
      <c r="B156" s="10"/>
      <c r="C156" s="10"/>
      <c r="D156" s="9"/>
    </row>
    <row r="157" spans="1:4" ht="12.75" customHeight="1" x14ac:dyDescent="0.2">
      <c r="A157" s="10"/>
      <c r="B157" s="10"/>
      <c r="C157" s="10"/>
      <c r="D157" s="9"/>
    </row>
    <row r="158" spans="1:4" ht="12.75" customHeight="1" x14ac:dyDescent="0.2">
      <c r="A158" s="10"/>
      <c r="B158" s="10"/>
      <c r="C158" s="10"/>
      <c r="D158" s="9"/>
    </row>
    <row r="159" spans="1:4" ht="12.75" customHeight="1" x14ac:dyDescent="0.2">
      <c r="A159" s="10"/>
      <c r="B159" s="10"/>
      <c r="C159" s="10"/>
      <c r="D159" s="9"/>
    </row>
    <row r="160" spans="1:4" ht="12.75" customHeight="1" x14ac:dyDescent="0.2">
      <c r="A160" s="10"/>
      <c r="B160" s="10"/>
      <c r="C160" s="10"/>
      <c r="D160" s="9"/>
    </row>
    <row r="161" spans="1:4" ht="12.75" customHeight="1" x14ac:dyDescent="0.2">
      <c r="A161" s="10"/>
      <c r="B161" s="10"/>
      <c r="C161" s="10"/>
      <c r="D161" s="9"/>
    </row>
    <row r="162" spans="1:4" ht="12.75" customHeight="1" x14ac:dyDescent="0.2">
      <c r="A162" s="6"/>
      <c r="B162" s="6"/>
      <c r="C162" s="6"/>
      <c r="D162" s="8"/>
    </row>
    <row r="163" spans="1:4" ht="12.75" customHeight="1" x14ac:dyDescent="0.2">
      <c r="A163" s="6"/>
      <c r="B163" s="6"/>
      <c r="C163" s="6"/>
      <c r="D163" s="8"/>
    </row>
    <row r="164" spans="1:4" ht="12.75" customHeight="1" x14ac:dyDescent="0.2">
      <c r="A164" s="6"/>
      <c r="B164" s="6"/>
      <c r="C164" s="6"/>
      <c r="D164" s="8"/>
    </row>
    <row r="165" spans="1:4" ht="12.75" customHeight="1" x14ac:dyDescent="0.2">
      <c r="A165" s="10"/>
      <c r="B165" s="10"/>
      <c r="C165" s="10"/>
      <c r="D165" s="9"/>
    </row>
    <row r="166" spans="1:4" ht="12.75" customHeight="1" x14ac:dyDescent="0.2">
      <c r="A166" s="10"/>
      <c r="B166" s="10"/>
      <c r="C166" s="10"/>
      <c r="D166" s="9"/>
    </row>
    <row r="167" spans="1:4" ht="12.75" customHeight="1" x14ac:dyDescent="0.2">
      <c r="A167" s="10"/>
      <c r="B167" s="10"/>
      <c r="C167" s="10"/>
      <c r="D167" s="9"/>
    </row>
    <row r="168" spans="1:4" ht="12.75" customHeight="1" x14ac:dyDescent="0.2">
      <c r="A168" s="6"/>
      <c r="B168" s="6"/>
      <c r="C168" s="6"/>
      <c r="D168" s="8"/>
    </row>
    <row r="169" spans="1:4" ht="12.75" customHeight="1" x14ac:dyDescent="0.2">
      <c r="A169" s="6"/>
      <c r="B169" s="6"/>
      <c r="C169" s="6"/>
      <c r="D169" s="8"/>
    </row>
    <row r="170" spans="1:4" ht="12.75" customHeight="1" x14ac:dyDescent="0.2">
      <c r="A170" s="6"/>
      <c r="B170" s="6"/>
      <c r="C170" s="6"/>
      <c r="D170" s="8"/>
    </row>
    <row r="171" spans="1:4" ht="25.5" customHeight="1" x14ac:dyDescent="0.2">
      <c r="A171" s="4"/>
      <c r="B171" s="4"/>
      <c r="C171" s="4"/>
      <c r="D171" s="7"/>
    </row>
    <row r="172" spans="1:4" ht="12.75" customHeight="1" x14ac:dyDescent="0.2">
      <c r="A172" s="6"/>
      <c r="B172" s="6"/>
      <c r="C172" s="6"/>
      <c r="D172" s="5"/>
    </row>
    <row r="173" spans="1:4" x14ac:dyDescent="0.2">
      <c r="A173" s="6"/>
      <c r="B173" s="6"/>
      <c r="C173" s="6"/>
      <c r="D173" s="5"/>
    </row>
    <row r="174" spans="1:4" x14ac:dyDescent="0.2">
      <c r="A174" s="6"/>
      <c r="B174" s="6"/>
      <c r="C174" s="6"/>
      <c r="D174" s="5"/>
    </row>
    <row r="175" spans="1:4" x14ac:dyDescent="0.2">
      <c r="A175" s="6"/>
      <c r="B175" s="6"/>
      <c r="C175" s="6"/>
      <c r="D175" s="5"/>
    </row>
    <row r="176" spans="1:4" x14ac:dyDescent="0.2">
      <c r="A176" s="6"/>
      <c r="B176" s="6"/>
      <c r="C176" s="6"/>
      <c r="D176" s="5"/>
    </row>
    <row r="177" spans="1:4" ht="24.75" customHeight="1" x14ac:dyDescent="0.2">
      <c r="A177" s="4"/>
      <c r="B177" s="4"/>
      <c r="C177" s="4"/>
    </row>
    <row r="179" spans="1:4" x14ac:dyDescent="0.2">
      <c r="D179" s="3"/>
    </row>
    <row r="180" spans="1:4" x14ac:dyDescent="0.2">
      <c r="D180" s="2"/>
    </row>
    <row r="181" spans="1:4" x14ac:dyDescent="0.2">
      <c r="D181" s="2"/>
    </row>
    <row r="182" spans="1:4" x14ac:dyDescent="0.2">
      <c r="D182" s="2"/>
    </row>
    <row r="183" spans="1:4" x14ac:dyDescent="0.2">
      <c r="D183" s="2"/>
    </row>
  </sheetData>
  <sheetProtection selectLockedCells="1" selectUnlockedCells="1"/>
  <mergeCells count="5">
    <mergeCell ref="A127:D127"/>
    <mergeCell ref="A1:B1"/>
    <mergeCell ref="D92:F92"/>
    <mergeCell ref="A2:U2"/>
    <mergeCell ref="A3:U3"/>
  </mergeCells>
  <pageMargins left="0.78749999999999998" right="0.78749999999999998" top="0.98402777777777772" bottom="0.98402777777777772" header="0.51180555555555551" footer="0.51180555555555551"/>
  <pageSetup paperSize="8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Fabigová</dc:creator>
  <cp:lastModifiedBy>Jana Fabigová</cp:lastModifiedBy>
  <cp:lastPrinted>2024-12-19T07:19:24Z</cp:lastPrinted>
  <dcterms:created xsi:type="dcterms:W3CDTF">2020-02-03T13:00:12Z</dcterms:created>
  <dcterms:modified xsi:type="dcterms:W3CDTF">2025-02-12T07:52:50Z</dcterms:modified>
</cp:coreProperties>
</file>